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1100" windowHeight="6345" activeTab="0"/>
  </bookViews>
  <sheets>
    <sheet name="Multi-isotope WRS" sheetId="1" r:id="rId1"/>
    <sheet name="Sheet3" sheetId="2" r:id="rId2"/>
  </sheets>
  <definedNames>
    <definedName name="_xlnm.Print_Area" localSheetId="0">'Multi-isotope WRS'!$A$1:$AA$75</definedName>
    <definedName name="_xlnm.Print_Titles" localSheetId="0">'Multi-isotope WRS'!$1:$6</definedName>
  </definedNames>
  <calcPr fullCalcOnLoad="1"/>
</workbook>
</file>

<file path=xl/sharedStrings.xml><?xml version="1.0" encoding="utf-8"?>
<sst xmlns="http://schemas.openxmlformats.org/spreadsheetml/2006/main" count="161" uniqueCount="91">
  <si>
    <t>Cs-137</t>
  </si>
  <si>
    <t>Th-228</t>
  </si>
  <si>
    <t>Sample Type</t>
  </si>
  <si>
    <t>S</t>
  </si>
  <si>
    <t>Th-230</t>
  </si>
  <si>
    <t>Th-232</t>
  </si>
  <si>
    <t>U-234</t>
  </si>
  <si>
    <t>U-235</t>
  </si>
  <si>
    <t>U-238</t>
  </si>
  <si>
    <t>Pu-238</t>
  </si>
  <si>
    <t>Pu-239</t>
  </si>
  <si>
    <t>Am-241</t>
  </si>
  <si>
    <t>Sr-90</t>
  </si>
  <si>
    <t>Soil Concentrations (pCi/g)</t>
  </si>
  <si>
    <t>Isotopic Fractions (concentration/DCGL)</t>
  </si>
  <si>
    <t>Sum of Fractions</t>
  </si>
  <si>
    <t>R</t>
  </si>
  <si>
    <t>Adjusted Reference</t>
  </si>
  <si>
    <t>Rank</t>
  </si>
  <si>
    <t>Survey unit sample number  =  n  =</t>
  </si>
  <si>
    <t>Reference area sample number  =  m  =</t>
  </si>
  <si>
    <t>Sum =</t>
  </si>
  <si>
    <t>Mean</t>
  </si>
  <si>
    <t>Std. Dev.</t>
  </si>
  <si>
    <t>Bkgd 1</t>
  </si>
  <si>
    <t>Bkgd 2</t>
  </si>
  <si>
    <t>Bkgd 3</t>
  </si>
  <si>
    <t>Bkgd 4</t>
  </si>
  <si>
    <t>Bkgd 5</t>
  </si>
  <si>
    <t>Bkgd 6</t>
  </si>
  <si>
    <t>Bkgd 7</t>
  </si>
  <si>
    <t>Bkgd 8</t>
  </si>
  <si>
    <t>Bkgd 9</t>
  </si>
  <si>
    <t>Bkgd 10</t>
  </si>
  <si>
    <t>Bkgd 11</t>
  </si>
  <si>
    <t>Bkgd 12</t>
  </si>
  <si>
    <t>Bkgd 13</t>
  </si>
  <si>
    <t>Bkgd 14</t>
  </si>
  <si>
    <t>Bkgd 15</t>
  </si>
  <si>
    <t>Bkgd 16</t>
  </si>
  <si>
    <t>Bkgd 17</t>
  </si>
  <si>
    <t>Bkgd 18</t>
  </si>
  <si>
    <t>Bkgd 19</t>
  </si>
  <si>
    <t>Bkgd 20</t>
  </si>
  <si>
    <t>Bkgd 21</t>
  </si>
  <si>
    <t>Bkgd 22</t>
  </si>
  <si>
    <t>Bkgd 23</t>
  </si>
  <si>
    <t>Bkgd 24</t>
  </si>
  <si>
    <t>Soil ID</t>
  </si>
  <si>
    <t>DCGL</t>
  </si>
  <si>
    <t>Site 1</t>
  </si>
  <si>
    <t>Site 2</t>
  </si>
  <si>
    <t>Site 3</t>
  </si>
  <si>
    <t>Site 4</t>
  </si>
  <si>
    <t>Site 5</t>
  </si>
  <si>
    <t>Site 6</t>
  </si>
  <si>
    <t>Site 7</t>
  </si>
  <si>
    <t>Site 8</t>
  </si>
  <si>
    <t>Site 9</t>
  </si>
  <si>
    <t>Site 10</t>
  </si>
  <si>
    <t>Site 11</t>
  </si>
  <si>
    <t>Site 12</t>
  </si>
  <si>
    <t>Site 13</t>
  </si>
  <si>
    <t>Site 14</t>
  </si>
  <si>
    <t>Site 15</t>
  </si>
  <si>
    <t>Site 16</t>
  </si>
  <si>
    <t>Site 17</t>
  </si>
  <si>
    <t>Site 18</t>
  </si>
  <si>
    <t>Site 19</t>
  </si>
  <si>
    <t>Site 20</t>
  </si>
  <si>
    <t>Site 21</t>
  </si>
  <si>
    <t>Site 22</t>
  </si>
  <si>
    <t>reduction factor</t>
  </si>
  <si>
    <t>MOU to DCGL</t>
  </si>
  <si>
    <r>
      <t>Site XYZ Soil Data  -  NRC/EPA MOU Residential Consultation Triggers</t>
    </r>
    <r>
      <rPr>
        <vertAlign val="superscript"/>
        <sz val="20"/>
        <color indexed="8"/>
        <rFont val="Arial"/>
        <family val="2"/>
      </rPr>
      <t>2</t>
    </r>
    <r>
      <rPr>
        <sz val="20"/>
        <color indexed="8"/>
        <rFont val="Arial"/>
        <family val="2"/>
      </rPr>
      <t xml:space="preserve"> </t>
    </r>
  </si>
  <si>
    <t>1.</t>
  </si>
  <si>
    <t>NUREG-1505, Nuclear Regulatory Commission, “A Non-parametric Statistical Methodology for the Design and Analysis of Final Status Decommissioning Surveys.”  January 1998.</t>
  </si>
  <si>
    <t>2.</t>
  </si>
  <si>
    <t>Memorandum of Understanding between USNRC and USEPA, "Consultation and Finality on Decommissioning and Decontamination of Contaminated Sites."  October 9, 2002.</t>
  </si>
  <si>
    <t>Instructions:     1.</t>
  </si>
  <si>
    <t>Replace data in yellow cells.  Reduce or increase sample rows as necessary.  Change radioisotopes as necessary.</t>
  </si>
  <si>
    <r>
      <t>Sum of Reference Ranks  =  WRS</t>
    </r>
    <r>
      <rPr>
        <vertAlign val="subscript"/>
        <sz val="14"/>
        <color indexed="8"/>
        <rFont val="Arial"/>
        <family val="2"/>
      </rPr>
      <t xml:space="preserve">R </t>
    </r>
    <r>
      <rPr>
        <sz val="14"/>
        <color indexed="8"/>
        <rFont val="Arial"/>
        <family val="2"/>
      </rPr>
      <t xml:space="preserve"> = </t>
    </r>
  </si>
  <si>
    <r>
      <t>Sum of Sampled Ranks  =  WRS</t>
    </r>
    <r>
      <rPr>
        <vertAlign val="subscript"/>
        <sz val="14"/>
        <color indexed="8"/>
        <rFont val="Arial"/>
        <family val="2"/>
      </rPr>
      <t xml:space="preserve">S </t>
    </r>
    <r>
      <rPr>
        <sz val="14"/>
        <color indexed="8"/>
        <rFont val="Arial"/>
        <family val="2"/>
      </rPr>
      <t xml:space="preserve"> = </t>
    </r>
  </si>
  <si>
    <r>
      <t>Confidence Level (1-</t>
    </r>
    <r>
      <rPr>
        <sz val="14"/>
        <color indexed="8"/>
        <rFont val="Symbol"/>
        <family val="1"/>
      </rPr>
      <t>a</t>
    </r>
    <r>
      <rPr>
        <sz val="14"/>
        <color indexed="8"/>
        <rFont val="Arial"/>
        <family val="2"/>
      </rPr>
      <t>)  =</t>
    </r>
  </si>
  <si>
    <r>
      <rPr>
        <sz val="14"/>
        <color indexed="8"/>
        <rFont val="Symbol"/>
        <family val="1"/>
      </rPr>
      <t xml:space="preserve">a </t>
    </r>
    <r>
      <rPr>
        <sz val="14"/>
        <color indexed="8"/>
        <rFont val="Arial"/>
        <family val="2"/>
      </rPr>
      <t xml:space="preserve"> =</t>
    </r>
  </si>
  <si>
    <r>
      <t>Normal variate for (1-</t>
    </r>
    <r>
      <rPr>
        <sz val="14"/>
        <color indexed="8"/>
        <rFont val="Symbol"/>
        <family val="1"/>
      </rPr>
      <t>a</t>
    </r>
    <r>
      <rPr>
        <sz val="14"/>
        <color indexed="8"/>
        <rFont val="Arial"/>
        <family val="2"/>
      </rPr>
      <t>) confidence level  =  z  =</t>
    </r>
  </si>
  <si>
    <r>
      <t>WRS</t>
    </r>
    <r>
      <rPr>
        <vertAlign val="subscript"/>
        <sz val="14"/>
        <color indexed="8"/>
        <rFont val="Arial"/>
        <family val="2"/>
      </rPr>
      <t>C</t>
    </r>
    <r>
      <rPr>
        <sz val="14"/>
        <color indexed="8"/>
        <rFont val="Arial"/>
        <family val="2"/>
      </rPr>
      <t xml:space="preserve"> = Critical Value = m*(n+m+1)/2 +z*(n*m*(n+m+1)/12)</t>
    </r>
    <r>
      <rPr>
        <vertAlign val="superscript"/>
        <sz val="14"/>
        <color indexed="8"/>
        <rFont val="Arial"/>
        <family val="2"/>
      </rPr>
      <t>1/2</t>
    </r>
    <r>
      <rPr>
        <sz val="14"/>
        <color indexed="8"/>
        <rFont val="Arial"/>
        <family val="2"/>
      </rPr>
      <t xml:space="preserve">  =</t>
    </r>
  </si>
  <si>
    <r>
      <t>H</t>
    </r>
    <r>
      <rPr>
        <vertAlign val="subscript"/>
        <sz val="14"/>
        <color indexed="8"/>
        <rFont val="Arial"/>
        <family val="2"/>
      </rPr>
      <t>0</t>
    </r>
    <r>
      <rPr>
        <sz val="14"/>
        <color indexed="8"/>
        <rFont val="Arial"/>
        <family val="2"/>
      </rPr>
      <t>:  Null hypothesis.  Radioisotopes in the survey unit exceed those in the reference area by more than the DCGL.</t>
    </r>
  </si>
  <si>
    <r>
      <t>Wilcoxon Rank Sum Test for Multiple Isotopes and Non-Zero DCGLs Using the Unity Rule</t>
    </r>
    <r>
      <rPr>
        <vertAlign val="superscript"/>
        <sz val="20"/>
        <color indexed="8"/>
        <rFont val="Arial"/>
        <family val="2"/>
      </rPr>
      <t>1</t>
    </r>
  </si>
  <si>
    <r>
      <t>NRC/EPA
MOU</t>
    </r>
    <r>
      <rPr>
        <b/>
        <vertAlign val="superscript"/>
        <sz val="14"/>
        <color indexed="8"/>
        <rFont val="Arial"/>
        <family val="2"/>
      </rPr>
      <t>2</t>
    </r>
  </si>
  <si>
    <t>Choose desired DCGLs directly, or by selectively reducing down from the MOU triggers, or choose new PRGs.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</si>
</sst>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00"/>
    <numFmt numFmtId="168" formatCode="0.000000"/>
    <numFmt numFmtId="169" formatCode="0.00000000"/>
    <numFmt numFmtId="170" formatCode="0.0000000"/>
  </numFmts>
  <fonts count="53">
    <font>
      <sz val="10"/>
      <name val="Arial"/>
      <family val="0"/>
    </font>
    <font>
      <sz val="12"/>
      <name val="Arial"/>
      <family val="0"/>
    </font>
    <font>
      <b/>
      <sz val="14"/>
      <color indexed="8"/>
      <name val="Arial"/>
      <family val="2"/>
    </font>
    <font>
      <sz val="14"/>
      <color indexed="8"/>
      <name val="Arial"/>
      <family val="0"/>
    </font>
    <font>
      <sz val="12"/>
      <color indexed="8"/>
      <name val="Arial"/>
      <family val="0"/>
    </font>
    <font>
      <b/>
      <vertAlign val="superscript"/>
      <sz val="14"/>
      <color indexed="8"/>
      <name val="Arial"/>
      <family val="2"/>
    </font>
    <font>
      <b/>
      <sz val="20"/>
      <color indexed="8"/>
      <name val="Arial"/>
      <family val="2"/>
    </font>
    <font>
      <sz val="10"/>
      <color indexed="8"/>
      <name val="Arial"/>
      <family val="0"/>
    </font>
    <font>
      <sz val="20"/>
      <color indexed="8"/>
      <name val="Arial"/>
      <family val="2"/>
    </font>
    <font>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vertAlign val="superscript"/>
      <sz val="20"/>
      <color indexed="8"/>
      <name val="Arial"/>
      <family val="2"/>
    </font>
    <font>
      <sz val="11"/>
      <name val="Arial"/>
      <family val="2"/>
    </font>
    <font>
      <u val="single"/>
      <sz val="10"/>
      <color indexed="30"/>
      <name val="Arial"/>
      <family val="2"/>
    </font>
    <font>
      <u val="single"/>
      <sz val="14"/>
      <color indexed="30"/>
      <name val="Arial"/>
      <family val="2"/>
    </font>
    <font>
      <vertAlign val="subscript"/>
      <sz val="14"/>
      <color indexed="8"/>
      <name val="Arial"/>
      <family val="2"/>
    </font>
    <font>
      <sz val="14"/>
      <color indexed="8"/>
      <name val="Symbol"/>
      <family val="1"/>
    </font>
    <font>
      <vertAlign val="superscrip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4"/>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thin"/>
      <right style="medium"/>
      <top style="medium"/>
      <bottom>
        <color indexed="63"/>
      </bottom>
    </border>
    <border>
      <left style="medium"/>
      <right style="medium"/>
      <top style="thin"/>
      <bottom style="thin"/>
    </border>
    <border>
      <left>
        <color indexed="63"/>
      </left>
      <right>
        <color indexed="63"/>
      </right>
      <top>
        <color indexed="63"/>
      </top>
      <bottom style="thin"/>
    </border>
    <border>
      <left style="medium"/>
      <right style="medium"/>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style="medium"/>
      <top style="medium"/>
      <bottom style="medium"/>
    </border>
    <border>
      <left>
        <color indexed="63"/>
      </left>
      <right>
        <color indexed="63"/>
      </right>
      <top style="thin"/>
      <bottom>
        <color indexed="63"/>
      </bottom>
    </border>
    <border>
      <left style="medium"/>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style="medium"/>
    </border>
    <border>
      <left style="medium"/>
      <right style="thin"/>
      <top style="medium"/>
      <bottom style="thin"/>
    </border>
    <border>
      <left>
        <color indexed="63"/>
      </left>
      <right style="medium"/>
      <top style="thin"/>
      <bottom>
        <color indexed="63"/>
      </bottom>
    </border>
    <border>
      <left style="medium"/>
      <right>
        <color indexed="63"/>
      </right>
      <top style="medium"/>
      <bottom style="medium"/>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style="medium"/>
      <bottom style="medium"/>
    </border>
    <border>
      <left style="medium"/>
      <right style="medium"/>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thin"/>
      <right style="medium"/>
      <top style="medium"/>
      <bottom style="medium"/>
    </border>
    <border>
      <left style="medium"/>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3">
    <xf numFmtId="0" fontId="0" fillId="0" borderId="0" xfId="0" applyAlignment="1">
      <alignment/>
    </xf>
    <xf numFmtId="0" fontId="1"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3" fillId="33" borderId="0" xfId="0" applyFont="1" applyFill="1" applyBorder="1" applyAlignment="1">
      <alignment/>
    </xf>
    <xf numFmtId="0" fontId="3" fillId="33" borderId="10"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xf>
    <xf numFmtId="166" fontId="3" fillId="33" borderId="20" xfId="0" applyNumberFormat="1" applyFont="1" applyFill="1" applyBorder="1" applyAlignment="1">
      <alignment horizontal="center"/>
    </xf>
    <xf numFmtId="166" fontId="3" fillId="33" borderId="21" xfId="0" applyNumberFormat="1" applyFont="1" applyFill="1" applyBorder="1" applyAlignment="1">
      <alignment horizontal="center"/>
    </xf>
    <xf numFmtId="166" fontId="3" fillId="33" borderId="22" xfId="0" applyNumberFormat="1" applyFont="1" applyFill="1" applyBorder="1" applyAlignment="1">
      <alignment horizontal="center"/>
    </xf>
    <xf numFmtId="166" fontId="3" fillId="33" borderId="23" xfId="0" applyNumberFormat="1" applyFont="1" applyFill="1" applyBorder="1" applyAlignment="1">
      <alignment horizontal="center"/>
    </xf>
    <xf numFmtId="166" fontId="3" fillId="33" borderId="24" xfId="0" applyNumberFormat="1" applyFont="1" applyFill="1" applyBorder="1" applyAlignment="1">
      <alignment horizontal="center"/>
    </xf>
    <xf numFmtId="166" fontId="3" fillId="33" borderId="25" xfId="0" applyNumberFormat="1" applyFont="1" applyFill="1" applyBorder="1" applyAlignment="1">
      <alignment horizontal="center"/>
    </xf>
    <xf numFmtId="166" fontId="3" fillId="33" borderId="19" xfId="0" applyNumberFormat="1" applyFont="1" applyFill="1" applyBorder="1" applyAlignment="1">
      <alignment horizontal="center"/>
    </xf>
    <xf numFmtId="166" fontId="3" fillId="33" borderId="26" xfId="0" applyNumberFormat="1" applyFont="1" applyFill="1" applyBorder="1" applyAlignment="1">
      <alignment horizontal="center"/>
    </xf>
    <xf numFmtId="166" fontId="3" fillId="33" borderId="27" xfId="0" applyNumberFormat="1" applyFont="1" applyFill="1" applyBorder="1" applyAlignment="1">
      <alignment horizontal="center"/>
    </xf>
    <xf numFmtId="166" fontId="3" fillId="33" borderId="28" xfId="0" applyNumberFormat="1" applyFont="1" applyFill="1" applyBorder="1" applyAlignment="1">
      <alignment horizontal="center"/>
    </xf>
    <xf numFmtId="0" fontId="2" fillId="33" borderId="21" xfId="0" applyFont="1" applyFill="1" applyBorder="1" applyAlignment="1">
      <alignment horizontal="center"/>
    </xf>
    <xf numFmtId="166" fontId="3" fillId="33" borderId="22" xfId="0" applyNumberFormat="1" applyFont="1" applyFill="1" applyBorder="1" applyAlignment="1">
      <alignment horizontal="center"/>
    </xf>
    <xf numFmtId="166" fontId="3" fillId="33" borderId="23" xfId="0" applyNumberFormat="1" applyFont="1" applyFill="1" applyBorder="1" applyAlignment="1">
      <alignment horizontal="center"/>
    </xf>
    <xf numFmtId="166" fontId="3" fillId="33" borderId="24" xfId="0" applyNumberFormat="1" applyFont="1" applyFill="1" applyBorder="1" applyAlignment="1">
      <alignment horizontal="center"/>
    </xf>
    <xf numFmtId="166" fontId="2" fillId="33" borderId="19" xfId="0" applyNumberFormat="1" applyFont="1" applyFill="1" applyBorder="1" applyAlignment="1">
      <alignment horizontal="center"/>
    </xf>
    <xf numFmtId="166" fontId="3" fillId="33" borderId="0" xfId="0" applyNumberFormat="1" applyFont="1" applyFill="1" applyBorder="1" applyAlignment="1">
      <alignment horizontal="center"/>
    </xf>
    <xf numFmtId="0" fontId="3" fillId="0" borderId="29" xfId="56" applyFont="1" applyFill="1" applyBorder="1" applyAlignment="1">
      <alignment horizontal="center" wrapText="1"/>
      <protection/>
    </xf>
    <xf numFmtId="166" fontId="3" fillId="33" borderId="30" xfId="0" applyNumberFormat="1" applyFont="1" applyFill="1" applyBorder="1" applyAlignment="1">
      <alignment horizontal="center"/>
    </xf>
    <xf numFmtId="166" fontId="3" fillId="33" borderId="31" xfId="0" applyNumberFormat="1" applyFont="1" applyFill="1" applyBorder="1" applyAlignment="1">
      <alignment horizontal="center"/>
    </xf>
    <xf numFmtId="166" fontId="3" fillId="33" borderId="32" xfId="0" applyNumberFormat="1" applyFont="1" applyFill="1" applyBorder="1" applyAlignment="1">
      <alignment horizontal="center"/>
    </xf>
    <xf numFmtId="166" fontId="3" fillId="33" borderId="29" xfId="0" applyNumberFormat="1" applyFont="1" applyFill="1" applyBorder="1" applyAlignment="1">
      <alignment horizontal="center"/>
    </xf>
    <xf numFmtId="166" fontId="3" fillId="33" borderId="13" xfId="0" applyNumberFormat="1" applyFont="1" applyFill="1" applyBorder="1" applyAlignment="1">
      <alignment horizontal="center"/>
    </xf>
    <xf numFmtId="0" fontId="2" fillId="33" borderId="33" xfId="0" applyFont="1" applyFill="1" applyBorder="1" applyAlignment="1">
      <alignment horizontal="center"/>
    </xf>
    <xf numFmtId="0" fontId="3" fillId="0" borderId="34" xfId="56" applyFont="1" applyFill="1" applyBorder="1" applyAlignment="1">
      <alignment horizontal="center" wrapText="1"/>
      <protection/>
    </xf>
    <xf numFmtId="166" fontId="3" fillId="33" borderId="35" xfId="0" applyNumberFormat="1" applyFont="1" applyFill="1" applyBorder="1" applyAlignment="1">
      <alignment horizontal="center"/>
    </xf>
    <xf numFmtId="166" fontId="3" fillId="33" borderId="36" xfId="0" applyNumberFormat="1" applyFont="1" applyFill="1" applyBorder="1" applyAlignment="1">
      <alignment horizontal="center"/>
    </xf>
    <xf numFmtId="0" fontId="3" fillId="33" borderId="37" xfId="0" applyFont="1" applyFill="1" applyBorder="1" applyAlignment="1">
      <alignment/>
    </xf>
    <xf numFmtId="0" fontId="3" fillId="33" borderId="38" xfId="0" applyFont="1" applyFill="1" applyBorder="1" applyAlignment="1">
      <alignment horizontal="center"/>
    </xf>
    <xf numFmtId="0" fontId="3" fillId="33" borderId="34" xfId="0" applyFont="1" applyFill="1" applyBorder="1" applyAlignment="1">
      <alignment horizontal="center"/>
    </xf>
    <xf numFmtId="0" fontId="3" fillId="33" borderId="39" xfId="0" applyFont="1" applyFill="1" applyBorder="1" applyAlignment="1">
      <alignment horizontal="center"/>
    </xf>
    <xf numFmtId="1" fontId="3" fillId="33" borderId="38" xfId="0" applyNumberFormat="1" applyFont="1" applyFill="1" applyBorder="1" applyAlignment="1">
      <alignment horizontal="center"/>
    </xf>
    <xf numFmtId="0" fontId="3" fillId="33" borderId="40" xfId="0" applyFont="1" applyFill="1" applyBorder="1" applyAlignment="1">
      <alignment/>
    </xf>
    <xf numFmtId="166" fontId="2" fillId="33" borderId="10" xfId="0" applyNumberFormat="1" applyFont="1" applyFill="1" applyBorder="1" applyAlignment="1">
      <alignment horizontal="center"/>
    </xf>
    <xf numFmtId="1" fontId="3" fillId="33" borderId="37" xfId="0" applyNumberFormat="1" applyFont="1" applyFill="1" applyBorder="1" applyAlignment="1">
      <alignment horizontal="center"/>
    </xf>
    <xf numFmtId="166" fontId="3" fillId="33" borderId="41" xfId="0" applyNumberFormat="1" applyFont="1" applyFill="1" applyBorder="1" applyAlignment="1">
      <alignment horizontal="center"/>
    </xf>
    <xf numFmtId="166" fontId="2" fillId="33" borderId="36" xfId="0" applyNumberFormat="1" applyFont="1" applyFill="1" applyBorder="1" applyAlignment="1">
      <alignment horizontal="center"/>
    </xf>
    <xf numFmtId="1" fontId="3" fillId="33" borderId="42" xfId="0" applyNumberFormat="1" applyFont="1" applyFill="1" applyBorder="1" applyAlignment="1">
      <alignment horizontal="center"/>
    </xf>
    <xf numFmtId="166" fontId="2" fillId="33" borderId="0" xfId="0" applyNumberFormat="1" applyFont="1" applyFill="1" applyBorder="1" applyAlignment="1">
      <alignment horizontal="center"/>
    </xf>
    <xf numFmtId="166" fontId="3" fillId="33" borderId="0" xfId="0" applyNumberFormat="1" applyFont="1" applyFill="1" applyBorder="1" applyAlignment="1">
      <alignment/>
    </xf>
    <xf numFmtId="0" fontId="2" fillId="33" borderId="43" xfId="0" applyFont="1" applyFill="1" applyBorder="1" applyAlignment="1">
      <alignment horizontal="center"/>
    </xf>
    <xf numFmtId="0" fontId="3" fillId="0" borderId="32" xfId="56" applyFont="1" applyFill="1" applyBorder="1" applyAlignment="1">
      <alignment horizontal="center" wrapText="1"/>
      <protection/>
    </xf>
    <xf numFmtId="0" fontId="3" fillId="0" borderId="13" xfId="56" applyFont="1" applyFill="1" applyBorder="1" applyAlignment="1">
      <alignment horizontal="center" wrapText="1"/>
      <protection/>
    </xf>
    <xf numFmtId="166" fontId="3" fillId="33" borderId="44" xfId="0" applyNumberFormat="1" applyFont="1" applyFill="1" applyBorder="1" applyAlignment="1">
      <alignment horizontal="center"/>
    </xf>
    <xf numFmtId="166" fontId="3" fillId="33" borderId="45" xfId="0" applyNumberFormat="1" applyFont="1" applyFill="1" applyBorder="1" applyAlignment="1">
      <alignment horizont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4" xfId="0" applyFont="1" applyFill="1" applyBorder="1" applyAlignment="1">
      <alignment horizontal="center" vertical="center"/>
    </xf>
    <xf numFmtId="0" fontId="8" fillId="33" borderId="43"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4" xfId="0" applyFont="1" applyFill="1" applyBorder="1" applyAlignment="1">
      <alignment horizontal="center" vertical="center"/>
    </xf>
    <xf numFmtId="166" fontId="2" fillId="13" borderId="51" xfId="0" applyNumberFormat="1" applyFont="1" applyFill="1" applyBorder="1" applyAlignment="1">
      <alignment horizontal="center"/>
    </xf>
    <xf numFmtId="166" fontId="3" fillId="13" borderId="30" xfId="0" applyNumberFormat="1" applyFont="1" applyFill="1" applyBorder="1" applyAlignment="1">
      <alignment horizontal="center"/>
    </xf>
    <xf numFmtId="166" fontId="3" fillId="13" borderId="30" xfId="0" applyNumberFormat="1" applyFont="1" applyFill="1" applyBorder="1" applyAlignment="1">
      <alignment horizontal="center"/>
    </xf>
    <xf numFmtId="166" fontId="3" fillId="13" borderId="13" xfId="0" applyNumberFormat="1" applyFont="1" applyFill="1" applyBorder="1" applyAlignment="1">
      <alignment horizontal="center"/>
    </xf>
    <xf numFmtId="1" fontId="3" fillId="13" borderId="34" xfId="0" applyNumberFormat="1" applyFont="1" applyFill="1" applyBorder="1" applyAlignment="1">
      <alignment horizontal="center"/>
    </xf>
    <xf numFmtId="0" fontId="2" fillId="13" borderId="43" xfId="0" applyFont="1" applyFill="1" applyBorder="1" applyAlignment="1">
      <alignment horizontal="center"/>
    </xf>
    <xf numFmtId="0" fontId="3" fillId="34" borderId="13" xfId="56" applyFont="1" applyFill="1" applyBorder="1" applyAlignment="1">
      <alignment horizontal="center" wrapText="1"/>
      <protection/>
    </xf>
    <xf numFmtId="2" fontId="3" fillId="34" borderId="32" xfId="56" applyNumberFormat="1" applyFont="1" applyFill="1" applyBorder="1" applyAlignment="1">
      <alignment horizontal="center" wrapText="1"/>
      <protection/>
    </xf>
    <xf numFmtId="2" fontId="3" fillId="34" borderId="30" xfId="56" applyNumberFormat="1" applyFont="1" applyFill="1" applyBorder="1" applyAlignment="1">
      <alignment horizontal="center" wrapText="1"/>
      <protection/>
    </xf>
    <xf numFmtId="166" fontId="3" fillId="34" borderId="30" xfId="56" applyNumberFormat="1" applyFont="1" applyFill="1" applyBorder="1" applyAlignment="1">
      <alignment horizontal="center" wrapText="1"/>
      <protection/>
    </xf>
    <xf numFmtId="166" fontId="3" fillId="34" borderId="31" xfId="56" applyNumberFormat="1" applyFont="1" applyFill="1" applyBorder="1" applyAlignment="1">
      <alignment horizontal="center" wrapText="1"/>
      <protection/>
    </xf>
    <xf numFmtId="166" fontId="3" fillId="34" borderId="46" xfId="56" applyNumberFormat="1" applyFont="1" applyFill="1" applyBorder="1" applyAlignment="1">
      <alignment horizontal="center" wrapText="1"/>
      <protection/>
    </xf>
    <xf numFmtId="166" fontId="3" fillId="34" borderId="47" xfId="56" applyNumberFormat="1" applyFont="1" applyFill="1" applyBorder="1" applyAlignment="1">
      <alignment horizontal="center" wrapText="1"/>
      <protection/>
    </xf>
    <xf numFmtId="166" fontId="3" fillId="34" borderId="12" xfId="56" applyNumberFormat="1" applyFont="1" applyFill="1" applyBorder="1" applyAlignment="1">
      <alignment horizontal="center" wrapText="1"/>
      <protection/>
    </xf>
    <xf numFmtId="166" fontId="3" fillId="34" borderId="13" xfId="56" applyNumberFormat="1" applyFont="1" applyFill="1" applyBorder="1" applyAlignment="1">
      <alignment horizontal="center" wrapText="1"/>
      <protection/>
    </xf>
    <xf numFmtId="0" fontId="3" fillId="13" borderId="34" xfId="0" applyFont="1" applyFill="1" applyBorder="1" applyAlignment="1">
      <alignment horizontal="center"/>
    </xf>
    <xf numFmtId="0" fontId="2" fillId="13" borderId="10" xfId="0" applyFont="1" applyFill="1" applyBorder="1" applyAlignment="1">
      <alignment horizontal="center"/>
    </xf>
    <xf numFmtId="0" fontId="3" fillId="34" borderId="52" xfId="56" applyFont="1" applyFill="1" applyBorder="1" applyAlignment="1">
      <alignment horizontal="center" wrapText="1"/>
      <protection/>
    </xf>
    <xf numFmtId="166" fontId="3" fillId="34" borderId="51" xfId="56" applyNumberFormat="1" applyFont="1" applyFill="1" applyBorder="1" applyAlignment="1">
      <alignment horizontal="center" wrapText="1"/>
      <protection/>
    </xf>
    <xf numFmtId="166" fontId="3" fillId="34" borderId="29" xfId="56" applyNumberFormat="1" applyFont="1" applyFill="1" applyBorder="1" applyAlignment="1">
      <alignment horizontal="center" wrapText="1"/>
      <protection/>
    </xf>
    <xf numFmtId="166" fontId="3" fillId="13" borderId="52" xfId="0" applyNumberFormat="1" applyFont="1" applyFill="1" applyBorder="1" applyAlignment="1">
      <alignment horizontal="center"/>
    </xf>
    <xf numFmtId="0" fontId="3" fillId="13" borderId="37" xfId="0" applyFont="1" applyFill="1" applyBorder="1" applyAlignment="1">
      <alignment horizontal="center"/>
    </xf>
    <xf numFmtId="0" fontId="3" fillId="5" borderId="53" xfId="0" applyFont="1" applyFill="1" applyBorder="1" applyAlignment="1">
      <alignment horizontal="center"/>
    </xf>
    <xf numFmtId="0" fontId="3" fillId="5" borderId="22" xfId="0" applyFont="1" applyFill="1" applyBorder="1" applyAlignment="1">
      <alignment horizontal="center"/>
    </xf>
    <xf numFmtId="0" fontId="3" fillId="5" borderId="54" xfId="0" applyFont="1" applyFill="1" applyBorder="1" applyAlignment="1">
      <alignment horizontal="center"/>
    </xf>
    <xf numFmtId="166" fontId="9" fillId="5" borderId="53" xfId="0" applyNumberFormat="1" applyFont="1" applyFill="1" applyBorder="1" applyAlignment="1">
      <alignment horizontal="center"/>
    </xf>
    <xf numFmtId="166" fontId="9" fillId="5" borderId="22" xfId="0" applyNumberFormat="1" applyFont="1" applyFill="1" applyBorder="1" applyAlignment="1">
      <alignment horizontal="center"/>
    </xf>
    <xf numFmtId="166" fontId="9" fillId="5" borderId="54" xfId="0" applyNumberFormat="1" applyFont="1" applyFill="1" applyBorder="1" applyAlignment="1">
      <alignment horizontal="center"/>
    </xf>
    <xf numFmtId="166" fontId="3" fillId="5" borderId="55" xfId="0" applyNumberFormat="1" applyFont="1" applyFill="1" applyBorder="1" applyAlignment="1">
      <alignment horizontal="center"/>
    </xf>
    <xf numFmtId="166" fontId="3" fillId="5" borderId="56" xfId="0" applyNumberFormat="1" applyFont="1" applyFill="1" applyBorder="1" applyAlignment="1">
      <alignment horizontal="center"/>
    </xf>
    <xf numFmtId="166" fontId="3" fillId="5" borderId="57" xfId="0" applyNumberFormat="1" applyFont="1" applyFill="1" applyBorder="1" applyAlignment="1">
      <alignment horizontal="center"/>
    </xf>
    <xf numFmtId="166" fontId="3" fillId="5" borderId="53" xfId="0" applyNumberFormat="1" applyFont="1" applyFill="1" applyBorder="1" applyAlignment="1">
      <alignment horizontal="center"/>
    </xf>
    <xf numFmtId="166" fontId="3" fillId="5" borderId="22" xfId="0" applyNumberFormat="1" applyFont="1" applyFill="1" applyBorder="1" applyAlignment="1">
      <alignment horizontal="center"/>
    </xf>
    <xf numFmtId="166" fontId="3" fillId="5" borderId="54" xfId="0" applyNumberFormat="1" applyFont="1" applyFill="1" applyBorder="1" applyAlignment="1">
      <alignment horizontal="center"/>
    </xf>
    <xf numFmtId="166" fontId="3" fillId="5" borderId="58" xfId="0" applyNumberFormat="1" applyFont="1" applyFill="1" applyBorder="1" applyAlignment="1">
      <alignment horizontal="center"/>
    </xf>
    <xf numFmtId="166" fontId="3" fillId="5" borderId="59" xfId="0" applyNumberFormat="1" applyFont="1" applyFill="1" applyBorder="1" applyAlignment="1">
      <alignment horizontal="center"/>
    </xf>
    <xf numFmtId="166" fontId="3" fillId="5" borderId="60" xfId="0" applyNumberFormat="1" applyFont="1" applyFill="1" applyBorder="1" applyAlignment="1">
      <alignment horizontal="center"/>
    </xf>
    <xf numFmtId="0" fontId="2" fillId="33" borderId="11"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6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62" xfId="0" applyFont="1" applyFill="1" applyBorder="1" applyAlignment="1">
      <alignment horizontal="center" vertical="center"/>
    </xf>
    <xf numFmtId="0" fontId="3" fillId="5" borderId="63" xfId="0" applyFont="1" applyFill="1" applyBorder="1" applyAlignment="1">
      <alignment horizontal="center"/>
    </xf>
    <xf numFmtId="0" fontId="3" fillId="5" borderId="19" xfId="0" applyFont="1" applyFill="1" applyBorder="1" applyAlignment="1">
      <alignment horizontal="center"/>
    </xf>
    <xf numFmtId="0" fontId="9" fillId="5" borderId="19" xfId="0" applyFont="1" applyFill="1" applyBorder="1" applyAlignment="1">
      <alignment horizontal="center"/>
    </xf>
    <xf numFmtId="0" fontId="3" fillId="5" borderId="21" xfId="0" applyFont="1" applyFill="1" applyBorder="1" applyAlignment="1">
      <alignment horizontal="center"/>
    </xf>
    <xf numFmtId="0" fontId="3" fillId="5" borderId="55" xfId="0" applyFont="1" applyFill="1" applyBorder="1" applyAlignment="1">
      <alignment horizontal="center"/>
    </xf>
    <xf numFmtId="0" fontId="3" fillId="5" borderId="56" xfId="0" applyFont="1" applyFill="1" applyBorder="1" applyAlignment="1">
      <alignment horizontal="center"/>
    </xf>
    <xf numFmtId="0" fontId="3" fillId="5" borderId="57" xfId="0" applyFont="1" applyFill="1" applyBorder="1" applyAlignment="1">
      <alignment horizontal="center"/>
    </xf>
    <xf numFmtId="0" fontId="2" fillId="35" borderId="51"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64" xfId="0" applyFont="1" applyFill="1" applyBorder="1" applyAlignment="1">
      <alignment horizontal="center" vertical="center"/>
    </xf>
    <xf numFmtId="0" fontId="2" fillId="33" borderId="65" xfId="0" applyFont="1" applyFill="1" applyBorder="1" applyAlignment="1">
      <alignment horizontal="center"/>
    </xf>
    <xf numFmtId="0" fontId="3" fillId="33" borderId="0" xfId="0" applyFont="1" applyFill="1" applyBorder="1" applyAlignment="1">
      <alignment/>
    </xf>
    <xf numFmtId="166" fontId="3" fillId="33" borderId="14" xfId="0" applyNumberFormat="1" applyFont="1" applyFill="1" applyBorder="1" applyAlignment="1">
      <alignment horizontal="center"/>
    </xf>
    <xf numFmtId="166" fontId="3" fillId="33" borderId="15" xfId="0" applyNumberFormat="1" applyFont="1" applyFill="1" applyBorder="1" applyAlignment="1">
      <alignment horizontal="center"/>
    </xf>
    <xf numFmtId="166" fontId="3" fillId="33" borderId="18" xfId="0" applyNumberFormat="1" applyFont="1" applyFill="1" applyBorder="1" applyAlignment="1">
      <alignment horizontal="center"/>
    </xf>
    <xf numFmtId="166" fontId="3" fillId="13" borderId="47" xfId="0" applyNumberFormat="1" applyFont="1" applyFill="1" applyBorder="1" applyAlignment="1">
      <alignment horizontal="center"/>
    </xf>
    <xf numFmtId="166" fontId="3" fillId="13" borderId="50" xfId="0" applyNumberFormat="1" applyFont="1" applyFill="1" applyBorder="1" applyAlignment="1">
      <alignment horizontal="center"/>
    </xf>
    <xf numFmtId="166" fontId="3" fillId="33" borderId="41" xfId="0" applyNumberFormat="1" applyFont="1" applyFill="1" applyBorder="1" applyAlignment="1">
      <alignment horizontal="center"/>
    </xf>
    <xf numFmtId="166" fontId="3" fillId="33" borderId="44" xfId="0" applyNumberFormat="1" applyFont="1" applyFill="1" applyBorder="1" applyAlignment="1">
      <alignment horizontal="center"/>
    </xf>
    <xf numFmtId="166" fontId="3" fillId="33" borderId="45" xfId="0" applyNumberFormat="1" applyFont="1" applyFill="1" applyBorder="1" applyAlignment="1">
      <alignment horizontal="center"/>
    </xf>
    <xf numFmtId="166" fontId="3" fillId="33" borderId="28" xfId="0" applyNumberFormat="1" applyFont="1" applyFill="1" applyBorder="1" applyAlignment="1">
      <alignment horizontal="center"/>
    </xf>
    <xf numFmtId="166" fontId="3" fillId="33" borderId="26" xfId="0" applyNumberFormat="1" applyFont="1" applyFill="1" applyBorder="1" applyAlignment="1">
      <alignment horizontal="center"/>
    </xf>
    <xf numFmtId="166" fontId="3" fillId="33" borderId="27" xfId="0" applyNumberFormat="1" applyFont="1" applyFill="1" applyBorder="1" applyAlignment="1">
      <alignment horizont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66" xfId="0" applyFont="1" applyFill="1" applyBorder="1" applyAlignment="1">
      <alignment horizontal="center" vertical="center"/>
    </xf>
    <xf numFmtId="0" fontId="2" fillId="5" borderId="18" xfId="0" applyFont="1" applyFill="1" applyBorder="1" applyAlignment="1">
      <alignment horizontal="center" vertical="center"/>
    </xf>
    <xf numFmtId="0" fontId="3" fillId="33" borderId="10" xfId="0" applyFont="1" applyFill="1" applyBorder="1" applyAlignment="1" quotePrefix="1">
      <alignment horizontal="right"/>
    </xf>
    <xf numFmtId="0" fontId="52" fillId="33" borderId="0" xfId="52" applyFont="1" applyFill="1" applyBorder="1" applyAlignment="1">
      <alignment horizontal="left" vertical="top" wrapText="1"/>
    </xf>
    <xf numFmtId="0" fontId="3" fillId="33" borderId="10" xfId="0" applyFont="1" applyFill="1" applyBorder="1" applyAlignment="1">
      <alignment/>
    </xf>
    <xf numFmtId="0" fontId="3" fillId="33" borderId="10" xfId="0" applyFont="1" applyFill="1" applyBorder="1" applyAlignment="1">
      <alignment horizontal="right"/>
    </xf>
    <xf numFmtId="0" fontId="3" fillId="33" borderId="0" xfId="0" applyFont="1" applyFill="1" applyBorder="1" applyAlignment="1" quotePrefix="1">
      <alignment horizontal="right"/>
    </xf>
    <xf numFmtId="0" fontId="28" fillId="35" borderId="10" xfId="0" applyFont="1" applyFill="1" applyBorder="1" applyAlignment="1">
      <alignment horizontal="left" vertical="center" wrapText="1"/>
    </xf>
    <xf numFmtId="0" fontId="2" fillId="33" borderId="14" xfId="0" applyFont="1" applyFill="1" applyBorder="1" applyAlignment="1">
      <alignment horizontal="center"/>
    </xf>
    <xf numFmtId="0" fontId="2" fillId="33" borderId="46" xfId="0" applyFont="1" applyFill="1" applyBorder="1" applyAlignment="1">
      <alignment horizontal="center"/>
    </xf>
    <xf numFmtId="0" fontId="2" fillId="33" borderId="15" xfId="0" applyFont="1" applyFill="1" applyBorder="1" applyAlignment="1">
      <alignment horizontal="center"/>
    </xf>
    <xf numFmtId="0" fontId="2" fillId="33" borderId="47" xfId="0" applyFont="1" applyFill="1" applyBorder="1" applyAlignment="1">
      <alignment horizontal="center"/>
    </xf>
    <xf numFmtId="0" fontId="2" fillId="0" borderId="48" xfId="0" applyFont="1" applyBorder="1" applyAlignment="1">
      <alignment horizontal="center"/>
    </xf>
    <xf numFmtId="0" fontId="2" fillId="0" borderId="18" xfId="0" applyFont="1" applyBorder="1" applyAlignment="1">
      <alignment horizontal="center"/>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1" fontId="3" fillId="13" borderId="67" xfId="0" applyNumberFormat="1" applyFont="1" applyFill="1" applyBorder="1" applyAlignment="1">
      <alignment horizontal="center"/>
    </xf>
    <xf numFmtId="166" fontId="2" fillId="35" borderId="10" xfId="0" applyNumberFormat="1" applyFont="1" applyFill="1" applyBorder="1" applyAlignment="1">
      <alignment horizontal="center"/>
    </xf>
    <xf numFmtId="166" fontId="3" fillId="35" borderId="0" xfId="0" applyNumberFormat="1" applyFont="1" applyFill="1" applyBorder="1" applyAlignment="1">
      <alignment horizontal="center"/>
    </xf>
    <xf numFmtId="166" fontId="3" fillId="35" borderId="0" xfId="0" applyNumberFormat="1" applyFont="1" applyFill="1" applyBorder="1" applyAlignment="1">
      <alignment horizontal="center"/>
    </xf>
    <xf numFmtId="166" fontId="3" fillId="35" borderId="68" xfId="0" applyNumberFormat="1" applyFont="1" applyFill="1" applyBorder="1" applyAlignment="1">
      <alignment horizontal="center"/>
    </xf>
    <xf numFmtId="1" fontId="3" fillId="35" borderId="67" xfId="0" applyNumberFormat="1" applyFont="1" applyFill="1" applyBorder="1" applyAlignment="1">
      <alignment horizontal="center"/>
    </xf>
    <xf numFmtId="166" fontId="3" fillId="13" borderId="15" xfId="0" applyNumberFormat="1" applyFont="1" applyFill="1" applyBorder="1" applyAlignment="1">
      <alignment horizontal="center"/>
    </xf>
    <xf numFmtId="166" fontId="3" fillId="13" borderId="16" xfId="0" applyNumberFormat="1" applyFont="1" applyFill="1" applyBorder="1" applyAlignment="1">
      <alignment horizontal="center"/>
    </xf>
    <xf numFmtId="166" fontId="3" fillId="13" borderId="61" xfId="0" applyNumberFormat="1" applyFont="1" applyFill="1" applyBorder="1" applyAlignment="1">
      <alignment horizontal="center"/>
    </xf>
    <xf numFmtId="166" fontId="3" fillId="33" borderId="10" xfId="0" applyNumberFormat="1" applyFont="1" applyFill="1" applyBorder="1" applyAlignment="1">
      <alignment horizontal="center"/>
    </xf>
    <xf numFmtId="1" fontId="3" fillId="35" borderId="37" xfId="0" applyNumberFormat="1" applyFont="1" applyFill="1" applyBorder="1" applyAlignment="1">
      <alignment horizontal="center"/>
    </xf>
    <xf numFmtId="166" fontId="3" fillId="35" borderId="17" xfId="0" applyNumberFormat="1" applyFont="1" applyFill="1" applyBorder="1" applyAlignment="1">
      <alignment horizontal="center"/>
    </xf>
    <xf numFmtId="166" fontId="3" fillId="35" borderId="10" xfId="0" applyNumberFormat="1" applyFont="1" applyFill="1" applyBorder="1" applyAlignment="1">
      <alignment horizontal="center"/>
    </xf>
    <xf numFmtId="0" fontId="3" fillId="35" borderId="0" xfId="0" applyFont="1" applyFill="1" applyBorder="1" applyAlignment="1">
      <alignment/>
    </xf>
    <xf numFmtId="0" fontId="3" fillId="33" borderId="0" xfId="0" applyFont="1" applyFill="1" applyBorder="1" applyAlignment="1">
      <alignment horizontal="right" vertical="center"/>
    </xf>
    <xf numFmtId="1" fontId="3" fillId="33" borderId="0" xfId="0" applyNumberFormat="1" applyFont="1" applyFill="1" applyBorder="1" applyAlignment="1">
      <alignment horizontal="center"/>
    </xf>
    <xf numFmtId="0" fontId="3" fillId="33" borderId="37" xfId="0" applyFont="1" applyFill="1" applyBorder="1" applyAlignment="1">
      <alignment/>
    </xf>
    <xf numFmtId="0" fontId="3" fillId="0" borderId="0" xfId="0" applyFont="1" applyBorder="1" applyAlignment="1">
      <alignment/>
    </xf>
    <xf numFmtId="0" fontId="3" fillId="33" borderId="0" xfId="0" applyFont="1" applyFill="1" applyBorder="1" applyAlignment="1">
      <alignment horizontal="center"/>
    </xf>
    <xf numFmtId="0" fontId="3" fillId="33" borderId="10" xfId="0" applyFont="1" applyFill="1" applyBorder="1" applyAlignment="1">
      <alignment horizontal="left"/>
    </xf>
    <xf numFmtId="0" fontId="3" fillId="33" borderId="0" xfId="0" applyFont="1" applyFill="1" applyBorder="1" applyAlignment="1">
      <alignment horizontal="right" vertical="center"/>
    </xf>
    <xf numFmtId="166" fontId="3" fillId="33" borderId="0" xfId="0" applyNumberFormat="1" applyFont="1" applyFill="1" applyBorder="1" applyAlignment="1">
      <alignment horizontal="center"/>
    </xf>
    <xf numFmtId="0" fontId="9" fillId="33" borderId="0" xfId="0" applyFont="1" applyFill="1" applyBorder="1" applyAlignment="1">
      <alignment horizontal="left" wrapText="1"/>
    </xf>
    <xf numFmtId="0" fontId="0" fillId="33" borderId="0" xfId="0" applyFont="1" applyFill="1" applyBorder="1" applyAlignment="1">
      <alignment horizontal="left" wrapText="1"/>
    </xf>
    <xf numFmtId="166" fontId="3" fillId="35" borderId="0" xfId="0" applyNumberFormat="1" applyFont="1" applyFill="1" applyBorder="1" applyAlignment="1">
      <alignment horizontal="left" vertical="top" wrapText="1"/>
    </xf>
    <xf numFmtId="0" fontId="3" fillId="33" borderId="10" xfId="0" applyFont="1" applyFill="1" applyBorder="1" applyAlignment="1">
      <alignment horizontal="right"/>
    </xf>
    <xf numFmtId="0" fontId="3" fillId="33" borderId="37" xfId="0" applyFont="1" applyFill="1" applyBorder="1" applyAlignment="1">
      <alignment horizontal="right"/>
    </xf>
    <xf numFmtId="0" fontId="3" fillId="33" borderId="41"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5" borderId="28" xfId="0" applyFont="1" applyFill="1" applyBorder="1" applyAlignment="1">
      <alignment horizontal="center"/>
    </xf>
    <xf numFmtId="0" fontId="3" fillId="5" borderId="26" xfId="0" applyFont="1" applyFill="1" applyBorder="1" applyAlignment="1">
      <alignment horizontal="center"/>
    </xf>
    <xf numFmtId="0" fontId="3" fillId="5" borderId="27" xfId="0" applyFont="1" applyFill="1" applyBorder="1" applyAlignment="1">
      <alignment horizontal="center"/>
    </xf>
    <xf numFmtId="0" fontId="52" fillId="35" borderId="0" xfId="52" applyFont="1" applyFill="1" applyBorder="1" applyAlignment="1">
      <alignment vertical="top" wrapText="1"/>
    </xf>
    <xf numFmtId="0" fontId="3" fillId="0" borderId="1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WRS Test for Multiple Isotopes"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ilrutherford.com/Radiation_Cleanup_Standards/mou2fin.pdf" TargetMode="External" /><Relationship Id="rId2" Type="http://schemas.openxmlformats.org/officeDocument/2006/relationships/hyperlink" Target="http://www.philrutherford.com/Radiation_Cleanup_Standards/NUREG-1505_Rev_1.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75"/>
  <sheetViews>
    <sheetView tabSelected="1" zoomScale="75" zoomScaleNormal="75" zoomScalePageLayoutView="0" workbookViewId="0" topLeftCell="A1">
      <selection activeCell="I80" sqref="I80"/>
    </sheetView>
  </sheetViews>
  <sheetFormatPr defaultColWidth="9.140625" defaultRowHeight="12.75"/>
  <cols>
    <col min="1" max="1" width="12.140625" style="0" customWidth="1"/>
    <col min="2" max="2" width="19.28125" style="0" customWidth="1"/>
    <col min="3" max="3" width="10.140625" style="0" customWidth="1"/>
    <col min="5" max="5" width="10.57421875" style="0" customWidth="1"/>
    <col min="6" max="6" width="10.8515625" style="0" customWidth="1"/>
    <col min="7" max="7" width="8.57421875" style="0" customWidth="1"/>
    <col min="10" max="11" width="10.8515625" style="0" customWidth="1"/>
    <col min="12" max="12" width="10.7109375" style="0" customWidth="1"/>
    <col min="13" max="14" width="10.140625" style="0" customWidth="1"/>
    <col min="15" max="15" width="10.00390625" style="0" customWidth="1"/>
    <col min="16" max="16" width="10.140625" style="0" customWidth="1"/>
    <col min="17" max="17" width="10.00390625" style="0" customWidth="1"/>
    <col min="18" max="18" width="9.8515625" style="0" customWidth="1"/>
    <col min="19" max="19" width="10.421875" style="0" customWidth="1"/>
    <col min="20" max="20" width="10.00390625" style="0" customWidth="1"/>
    <col min="21" max="21" width="10.421875" style="0" customWidth="1"/>
    <col min="22" max="22" width="9.8515625" style="0" customWidth="1"/>
    <col min="23" max="23" width="10.421875" style="0" customWidth="1"/>
    <col min="24" max="24" width="10.00390625" style="0" customWidth="1"/>
    <col min="25" max="25" width="18.140625" style="0" customWidth="1"/>
    <col min="26" max="26" width="15.28125" style="0" customWidth="1"/>
    <col min="27" max="27" width="11.421875" style="0" customWidth="1"/>
  </cols>
  <sheetData>
    <row r="1" spans="1:27" s="4" customFormat="1" ht="41.25" customHeight="1" thickBot="1">
      <c r="A1" s="66" t="s">
        <v>88</v>
      </c>
      <c r="B1" s="67"/>
      <c r="C1" s="67"/>
      <c r="D1" s="67"/>
      <c r="E1" s="67"/>
      <c r="F1" s="67"/>
      <c r="G1" s="67"/>
      <c r="H1" s="67"/>
      <c r="I1" s="67"/>
      <c r="J1" s="67"/>
      <c r="K1" s="67"/>
      <c r="L1" s="67"/>
      <c r="M1" s="67"/>
      <c r="N1" s="67"/>
      <c r="O1" s="67"/>
      <c r="P1" s="67"/>
      <c r="Q1" s="67"/>
      <c r="R1" s="67"/>
      <c r="S1" s="67"/>
      <c r="T1" s="67"/>
      <c r="U1" s="67"/>
      <c r="V1" s="67"/>
      <c r="W1" s="67"/>
      <c r="X1" s="67"/>
      <c r="Y1" s="67"/>
      <c r="Z1" s="67"/>
      <c r="AA1" s="68"/>
    </row>
    <row r="2" spans="1:27" s="4" customFormat="1" ht="11.25" customHeight="1" hidden="1" thickBot="1">
      <c r="A2" s="7"/>
      <c r="B2" s="6"/>
      <c r="C2" s="6"/>
      <c r="D2" s="6"/>
      <c r="E2" s="6"/>
      <c r="F2" s="6"/>
      <c r="G2" s="6"/>
      <c r="H2" s="6"/>
      <c r="I2" s="6"/>
      <c r="J2" s="6"/>
      <c r="K2" s="6"/>
      <c r="L2" s="6"/>
      <c r="M2" s="6"/>
      <c r="N2" s="6"/>
      <c r="O2" s="6"/>
      <c r="P2" s="6"/>
      <c r="Q2" s="6"/>
      <c r="R2" s="6"/>
      <c r="S2" s="6"/>
      <c r="T2" s="6"/>
      <c r="U2" s="6"/>
      <c r="V2" s="6"/>
      <c r="W2" s="6"/>
      <c r="X2" s="6"/>
      <c r="Y2" s="6"/>
      <c r="Z2" s="6"/>
      <c r="AA2" s="43"/>
    </row>
    <row r="3" spans="1:27" s="4" customFormat="1" ht="35.25" customHeight="1" thickBot="1">
      <c r="A3" s="69" t="s">
        <v>74</v>
      </c>
      <c r="B3" s="70"/>
      <c r="C3" s="70"/>
      <c r="D3" s="70"/>
      <c r="E3" s="70"/>
      <c r="F3" s="70"/>
      <c r="G3" s="70"/>
      <c r="H3" s="70"/>
      <c r="I3" s="70"/>
      <c r="J3" s="70"/>
      <c r="K3" s="70"/>
      <c r="L3" s="70"/>
      <c r="M3" s="70"/>
      <c r="N3" s="70"/>
      <c r="O3" s="70"/>
      <c r="P3" s="70"/>
      <c r="Q3" s="70"/>
      <c r="R3" s="70"/>
      <c r="S3" s="70"/>
      <c r="T3" s="70"/>
      <c r="U3" s="70"/>
      <c r="V3" s="70"/>
      <c r="W3" s="70"/>
      <c r="X3" s="70"/>
      <c r="Y3" s="70"/>
      <c r="Z3" s="70"/>
      <c r="AA3" s="71"/>
    </row>
    <row r="4" spans="1:27" s="3" customFormat="1" ht="43.5" customHeight="1" thickBot="1">
      <c r="A4" s="156" t="s">
        <v>2</v>
      </c>
      <c r="B4" s="113" t="s">
        <v>48</v>
      </c>
      <c r="C4" s="61" t="s">
        <v>13</v>
      </c>
      <c r="D4" s="62"/>
      <c r="E4" s="62"/>
      <c r="F4" s="62"/>
      <c r="G4" s="62"/>
      <c r="H4" s="62"/>
      <c r="I4" s="62"/>
      <c r="J4" s="62"/>
      <c r="K4" s="62"/>
      <c r="L4" s="62"/>
      <c r="M4" s="63"/>
      <c r="N4" s="64" t="s">
        <v>14</v>
      </c>
      <c r="O4" s="62"/>
      <c r="P4" s="62"/>
      <c r="Q4" s="62"/>
      <c r="R4" s="62"/>
      <c r="S4" s="62"/>
      <c r="T4" s="62"/>
      <c r="U4" s="62"/>
      <c r="V4" s="62"/>
      <c r="W4" s="62"/>
      <c r="X4" s="65"/>
      <c r="Y4" s="110" t="s">
        <v>15</v>
      </c>
      <c r="Z4" s="110" t="s">
        <v>17</v>
      </c>
      <c r="AA4" s="113" t="s">
        <v>18</v>
      </c>
    </row>
    <row r="5" spans="1:27" s="3" customFormat="1" ht="30.75" customHeight="1" thickBot="1">
      <c r="A5" s="157"/>
      <c r="B5" s="115"/>
      <c r="C5" s="11" t="s">
        <v>0</v>
      </c>
      <c r="D5" s="12" t="s">
        <v>1</v>
      </c>
      <c r="E5" s="13" t="s">
        <v>4</v>
      </c>
      <c r="F5" s="14" t="s">
        <v>5</v>
      </c>
      <c r="G5" s="11" t="s">
        <v>6</v>
      </c>
      <c r="H5" s="12" t="s">
        <v>7</v>
      </c>
      <c r="I5" s="12" t="s">
        <v>8</v>
      </c>
      <c r="J5" s="12" t="s">
        <v>9</v>
      </c>
      <c r="K5" s="12" t="s">
        <v>10</v>
      </c>
      <c r="L5" s="12" t="s">
        <v>11</v>
      </c>
      <c r="M5" s="15" t="s">
        <v>12</v>
      </c>
      <c r="N5" s="11" t="s">
        <v>0</v>
      </c>
      <c r="O5" s="12" t="s">
        <v>1</v>
      </c>
      <c r="P5" s="12" t="s">
        <v>4</v>
      </c>
      <c r="Q5" s="12" t="s">
        <v>5</v>
      </c>
      <c r="R5" s="12" t="s">
        <v>6</v>
      </c>
      <c r="S5" s="12" t="s">
        <v>7</v>
      </c>
      <c r="T5" s="12" t="s">
        <v>8</v>
      </c>
      <c r="U5" s="12" t="s">
        <v>9</v>
      </c>
      <c r="V5" s="12" t="s">
        <v>10</v>
      </c>
      <c r="W5" s="12" t="s">
        <v>11</v>
      </c>
      <c r="X5" s="15" t="s">
        <v>12</v>
      </c>
      <c r="Y5" s="111"/>
      <c r="Z5" s="111"/>
      <c r="AA5" s="114"/>
    </row>
    <row r="6" spans="1:27" s="3" customFormat="1" ht="42" customHeight="1" thickBot="1">
      <c r="A6" s="157"/>
      <c r="B6" s="10" t="s">
        <v>89</v>
      </c>
      <c r="C6" s="139">
        <v>6</v>
      </c>
      <c r="D6" s="140">
        <v>15</v>
      </c>
      <c r="E6" s="141">
        <v>74</v>
      </c>
      <c r="F6" s="140">
        <v>5</v>
      </c>
      <c r="G6" s="142">
        <v>401</v>
      </c>
      <c r="H6" s="140">
        <v>20</v>
      </c>
      <c r="I6" s="140">
        <v>74</v>
      </c>
      <c r="J6" s="140">
        <v>297</v>
      </c>
      <c r="K6" s="140">
        <v>259</v>
      </c>
      <c r="L6" s="140">
        <v>187</v>
      </c>
      <c r="M6" s="143">
        <v>23</v>
      </c>
      <c r="N6" s="150"/>
      <c r="O6" s="152"/>
      <c r="P6" s="152"/>
      <c r="Q6" s="152"/>
      <c r="R6" s="152"/>
      <c r="S6" s="152"/>
      <c r="T6" s="152"/>
      <c r="U6" s="152"/>
      <c r="V6" s="152"/>
      <c r="W6" s="152"/>
      <c r="X6" s="155"/>
      <c r="Y6" s="111"/>
      <c r="Z6" s="111"/>
      <c r="AA6" s="114"/>
    </row>
    <row r="7" spans="1:27" s="3" customFormat="1" ht="42" customHeight="1" thickBot="1">
      <c r="A7" s="109"/>
      <c r="B7" s="14" t="s">
        <v>49</v>
      </c>
      <c r="C7" s="123">
        <f>C6/C$63</f>
        <v>6</v>
      </c>
      <c r="D7" s="124">
        <f>D6/D$63</f>
        <v>15</v>
      </c>
      <c r="E7" s="124">
        <f>E6/E$63</f>
        <v>74</v>
      </c>
      <c r="F7" s="124">
        <f>F6/F$63</f>
        <v>5</v>
      </c>
      <c r="G7" s="124">
        <f>G6/G$63</f>
        <v>401</v>
      </c>
      <c r="H7" s="124">
        <f>H6/H$63</f>
        <v>20</v>
      </c>
      <c r="I7" s="124">
        <f>I6/I$63</f>
        <v>74</v>
      </c>
      <c r="J7" s="124">
        <f>J6/J$63</f>
        <v>297</v>
      </c>
      <c r="K7" s="124">
        <f>K6/K$63</f>
        <v>259</v>
      </c>
      <c r="L7" s="124">
        <f>L6/L$63</f>
        <v>187</v>
      </c>
      <c r="M7" s="125">
        <f>M6/M$63</f>
        <v>23</v>
      </c>
      <c r="N7" s="151"/>
      <c r="O7" s="153"/>
      <c r="P7" s="153"/>
      <c r="Q7" s="153"/>
      <c r="R7" s="153"/>
      <c r="S7" s="153"/>
      <c r="T7" s="153"/>
      <c r="U7" s="153"/>
      <c r="V7" s="153"/>
      <c r="W7" s="153"/>
      <c r="X7" s="154"/>
      <c r="Y7" s="112"/>
      <c r="Z7" s="112"/>
      <c r="AA7" s="115"/>
    </row>
    <row r="8" spans="1:27" s="4" customFormat="1" ht="18">
      <c r="A8" s="126" t="s">
        <v>3</v>
      </c>
      <c r="B8" s="116" t="s">
        <v>50</v>
      </c>
      <c r="C8" s="120">
        <v>0.087</v>
      </c>
      <c r="D8" s="121">
        <v>1.47</v>
      </c>
      <c r="E8" s="121">
        <v>1.14</v>
      </c>
      <c r="F8" s="121">
        <v>1.39</v>
      </c>
      <c r="G8" s="121">
        <v>1.1</v>
      </c>
      <c r="H8" s="121">
        <v>0.069</v>
      </c>
      <c r="I8" s="121">
        <v>0.93</v>
      </c>
      <c r="J8" s="121">
        <v>0.05</v>
      </c>
      <c r="K8" s="121">
        <v>-0.005</v>
      </c>
      <c r="L8" s="121">
        <v>-0.02</v>
      </c>
      <c r="M8" s="122">
        <v>-0.06</v>
      </c>
      <c r="N8" s="51">
        <f>C8/C$7</f>
        <v>0.014499999999999999</v>
      </c>
      <c r="O8" s="59">
        <f>D8/D$7</f>
        <v>0.098</v>
      </c>
      <c r="P8" s="59">
        <f>E8/E$7</f>
        <v>0.015405405405405404</v>
      </c>
      <c r="Q8" s="59">
        <f>F8/F$7</f>
        <v>0.27799999999999997</v>
      </c>
      <c r="R8" s="59">
        <f>G8/G$7</f>
        <v>0.002743142144638404</v>
      </c>
      <c r="S8" s="59">
        <f>H8/H$7</f>
        <v>0.0034500000000000004</v>
      </c>
      <c r="T8" s="59">
        <f>I8/I$7</f>
        <v>0.012567567567567568</v>
      </c>
      <c r="U8" s="59">
        <f>J8/J$7</f>
        <v>0.00016835016835016836</v>
      </c>
      <c r="V8" s="59">
        <f>K8/K$7</f>
        <v>-1.9305019305019306E-05</v>
      </c>
      <c r="W8" s="59">
        <f>L8/L$7</f>
        <v>-0.00010695187165775402</v>
      </c>
      <c r="X8" s="60">
        <f>M8/M$7</f>
        <v>-0.002608695652173913</v>
      </c>
      <c r="Y8" s="17">
        <f aca="true" t="shared" si="0" ref="Y8:Y19">SUM(N8:X8)</f>
        <v>0.42209951274282476</v>
      </c>
      <c r="Z8" s="18">
        <f aca="true" t="shared" si="1" ref="Z8:Z29">Y8</f>
        <v>0.42209951274282476</v>
      </c>
      <c r="AA8" s="46">
        <f aca="true" t="shared" si="2" ref="AA8:AA29">RANK(Z8,$Z$8:$Z$56,1)</f>
        <v>11</v>
      </c>
    </row>
    <row r="9" spans="1:27" s="4" customFormat="1" ht="18">
      <c r="A9" s="39" t="s">
        <v>3</v>
      </c>
      <c r="B9" s="117" t="s">
        <v>51</v>
      </c>
      <c r="C9" s="94">
        <v>0.097</v>
      </c>
      <c r="D9" s="95">
        <v>1.21</v>
      </c>
      <c r="E9" s="95">
        <v>1.01</v>
      </c>
      <c r="F9" s="95">
        <v>0.97</v>
      </c>
      <c r="G9" s="95">
        <v>1.66</v>
      </c>
      <c r="H9" s="95">
        <v>0.17</v>
      </c>
      <c r="I9" s="95">
        <v>1.23</v>
      </c>
      <c r="J9" s="95">
        <v>-0.012</v>
      </c>
      <c r="K9" s="95">
        <v>0.02</v>
      </c>
      <c r="L9" s="95">
        <v>0.1</v>
      </c>
      <c r="M9" s="96">
        <v>0.16</v>
      </c>
      <c r="N9" s="21">
        <f aca="true" t="shared" si="3" ref="N9:T29">C9/C$7</f>
        <v>0.016166666666666666</v>
      </c>
      <c r="O9" s="19">
        <f t="shared" si="3"/>
        <v>0.08066666666666666</v>
      </c>
      <c r="P9" s="19">
        <f t="shared" si="3"/>
        <v>0.013648648648648648</v>
      </c>
      <c r="Q9" s="19">
        <f t="shared" si="3"/>
        <v>0.194</v>
      </c>
      <c r="R9" s="19">
        <f t="shared" si="3"/>
        <v>0.004139650872817955</v>
      </c>
      <c r="S9" s="19">
        <f t="shared" si="3"/>
        <v>0.0085</v>
      </c>
      <c r="T9" s="19">
        <f t="shared" si="3"/>
        <v>0.016621621621621622</v>
      </c>
      <c r="U9" s="19">
        <f aca="true" t="shared" si="4" ref="U9:U14">J9/J$7</f>
        <v>-4.0404040404040405E-05</v>
      </c>
      <c r="V9" s="19">
        <f aca="true" t="shared" si="5" ref="V9:V14">K9/K$7</f>
        <v>7.722007722007723E-05</v>
      </c>
      <c r="W9" s="19">
        <f aca="true" t="shared" si="6" ref="W9:W14">L9/L$7</f>
        <v>0.0005347593582887701</v>
      </c>
      <c r="X9" s="20">
        <f aca="true" t="shared" si="7" ref="X9:X14">M9/M$7</f>
        <v>0.006956521739130435</v>
      </c>
      <c r="Y9" s="22">
        <f t="shared" si="0"/>
        <v>0.34127135161065675</v>
      </c>
      <c r="Z9" s="23">
        <f t="shared" si="1"/>
        <v>0.34127135161065675</v>
      </c>
      <c r="AA9" s="44">
        <f t="shared" si="2"/>
        <v>4</v>
      </c>
    </row>
    <row r="10" spans="1:27" s="4" customFormat="1" ht="18">
      <c r="A10" s="39" t="s">
        <v>3</v>
      </c>
      <c r="B10" s="118" t="s">
        <v>52</v>
      </c>
      <c r="C10" s="97">
        <v>0.083</v>
      </c>
      <c r="D10" s="98">
        <v>1.36</v>
      </c>
      <c r="E10" s="98">
        <v>0.9</v>
      </c>
      <c r="F10" s="98">
        <v>1.41</v>
      </c>
      <c r="G10" s="98">
        <v>0.8</v>
      </c>
      <c r="H10" s="98">
        <v>0.024</v>
      </c>
      <c r="I10" s="98">
        <v>0.7</v>
      </c>
      <c r="J10" s="98">
        <v>0.009</v>
      </c>
      <c r="K10" s="98">
        <v>0.026</v>
      </c>
      <c r="L10" s="98">
        <v>0.04</v>
      </c>
      <c r="M10" s="99">
        <v>0.22</v>
      </c>
      <c r="N10" s="21">
        <f t="shared" si="3"/>
        <v>0.013833333333333335</v>
      </c>
      <c r="O10" s="19">
        <f t="shared" si="3"/>
        <v>0.09066666666666667</v>
      </c>
      <c r="P10" s="19">
        <f t="shared" si="3"/>
        <v>0.012162162162162163</v>
      </c>
      <c r="Q10" s="19">
        <f t="shared" si="3"/>
        <v>0.282</v>
      </c>
      <c r="R10" s="19">
        <f t="shared" si="3"/>
        <v>0.0019950124688279305</v>
      </c>
      <c r="S10" s="19">
        <f t="shared" si="3"/>
        <v>0.0012000000000000001</v>
      </c>
      <c r="T10" s="19">
        <f t="shared" si="3"/>
        <v>0.009459459459459458</v>
      </c>
      <c r="U10" s="19">
        <f t="shared" si="4"/>
        <v>3.0303030303030302E-05</v>
      </c>
      <c r="V10" s="19">
        <f t="shared" si="5"/>
        <v>0.00010038610038610038</v>
      </c>
      <c r="W10" s="19">
        <f t="shared" si="6"/>
        <v>0.00021390374331550804</v>
      </c>
      <c r="X10" s="20">
        <f t="shared" si="7"/>
        <v>0.009565217391304347</v>
      </c>
      <c r="Y10" s="22">
        <f t="shared" si="0"/>
        <v>0.42122644435575857</v>
      </c>
      <c r="Z10" s="23">
        <f t="shared" si="1"/>
        <v>0.42122644435575857</v>
      </c>
      <c r="AA10" s="44">
        <f t="shared" si="2"/>
        <v>10</v>
      </c>
    </row>
    <row r="11" spans="1:27" s="4" customFormat="1" ht="18">
      <c r="A11" s="39" t="s">
        <v>3</v>
      </c>
      <c r="B11" s="117" t="s">
        <v>53</v>
      </c>
      <c r="C11" s="97">
        <v>0.038</v>
      </c>
      <c r="D11" s="98">
        <v>1.7</v>
      </c>
      <c r="E11" s="98">
        <v>1.33</v>
      </c>
      <c r="F11" s="98">
        <v>1.65</v>
      </c>
      <c r="G11" s="98">
        <v>0.9</v>
      </c>
      <c r="H11" s="98">
        <v>0.084</v>
      </c>
      <c r="I11" s="98">
        <v>0.82</v>
      </c>
      <c r="J11" s="98">
        <v>-0.012</v>
      </c>
      <c r="K11" s="98">
        <v>-0.025</v>
      </c>
      <c r="L11" s="98">
        <v>0.069</v>
      </c>
      <c r="M11" s="99">
        <v>0.12</v>
      </c>
      <c r="N11" s="21">
        <f t="shared" si="3"/>
        <v>0.006333333333333333</v>
      </c>
      <c r="O11" s="19">
        <f t="shared" si="3"/>
        <v>0.11333333333333333</v>
      </c>
      <c r="P11" s="19">
        <f t="shared" si="3"/>
        <v>0.017972972972972973</v>
      </c>
      <c r="Q11" s="19">
        <f t="shared" si="3"/>
        <v>0.32999999999999996</v>
      </c>
      <c r="R11" s="19">
        <f t="shared" si="3"/>
        <v>0.0022443890274314216</v>
      </c>
      <c r="S11" s="19">
        <f t="shared" si="3"/>
        <v>0.004200000000000001</v>
      </c>
      <c r="T11" s="19">
        <f t="shared" si="3"/>
        <v>0.01108108108108108</v>
      </c>
      <c r="U11" s="19">
        <f t="shared" si="4"/>
        <v>-4.0404040404040405E-05</v>
      </c>
      <c r="V11" s="19">
        <f t="shared" si="5"/>
        <v>-9.652509652509652E-05</v>
      </c>
      <c r="W11" s="19">
        <f t="shared" si="6"/>
        <v>0.0003689839572192514</v>
      </c>
      <c r="X11" s="20">
        <f t="shared" si="7"/>
        <v>0.005217391304347826</v>
      </c>
      <c r="Y11" s="22">
        <f t="shared" si="0"/>
        <v>0.49061455587279</v>
      </c>
      <c r="Z11" s="23">
        <f t="shared" si="1"/>
        <v>0.49061455587279</v>
      </c>
      <c r="AA11" s="44">
        <f t="shared" si="2"/>
        <v>13</v>
      </c>
    </row>
    <row r="12" spans="1:27" s="4" customFormat="1" ht="18">
      <c r="A12" s="39" t="s">
        <v>3</v>
      </c>
      <c r="B12" s="118" t="s">
        <v>54</v>
      </c>
      <c r="C12" s="97">
        <v>0.8</v>
      </c>
      <c r="D12" s="98">
        <v>1.74</v>
      </c>
      <c r="E12" s="98">
        <v>1.57</v>
      </c>
      <c r="F12" s="98">
        <v>1.13</v>
      </c>
      <c r="G12" s="98">
        <v>1.64</v>
      </c>
      <c r="H12" s="98">
        <v>0.15</v>
      </c>
      <c r="I12" s="98">
        <v>2.01</v>
      </c>
      <c r="J12" s="98">
        <v>0.034</v>
      </c>
      <c r="K12" s="98">
        <v>0.02</v>
      </c>
      <c r="L12" s="98">
        <v>0.01</v>
      </c>
      <c r="M12" s="99">
        <v>0.1</v>
      </c>
      <c r="N12" s="21">
        <f t="shared" si="3"/>
        <v>0.13333333333333333</v>
      </c>
      <c r="O12" s="19">
        <f t="shared" si="3"/>
        <v>0.116</v>
      </c>
      <c r="P12" s="19">
        <f t="shared" si="3"/>
        <v>0.021216216216216218</v>
      </c>
      <c r="Q12" s="19">
        <f t="shared" si="3"/>
        <v>0.22599999999999998</v>
      </c>
      <c r="R12" s="19">
        <f t="shared" si="3"/>
        <v>0.004089775561097257</v>
      </c>
      <c r="S12" s="19">
        <f t="shared" si="3"/>
        <v>0.0075</v>
      </c>
      <c r="T12" s="19">
        <f t="shared" si="3"/>
        <v>0.02716216216216216</v>
      </c>
      <c r="U12" s="19">
        <f t="shared" si="4"/>
        <v>0.00011447811447811449</v>
      </c>
      <c r="V12" s="19">
        <f t="shared" si="5"/>
        <v>7.722007722007723E-05</v>
      </c>
      <c r="W12" s="19">
        <f t="shared" si="6"/>
        <v>5.347593582887701E-05</v>
      </c>
      <c r="X12" s="20">
        <f t="shared" si="7"/>
        <v>0.004347826086956522</v>
      </c>
      <c r="Y12" s="22">
        <f t="shared" si="0"/>
        <v>0.5398944874872924</v>
      </c>
      <c r="Z12" s="23">
        <f t="shared" si="1"/>
        <v>0.5398944874872924</v>
      </c>
      <c r="AA12" s="44">
        <f t="shared" si="2"/>
        <v>14</v>
      </c>
    </row>
    <row r="13" spans="1:27" s="4" customFormat="1" ht="18">
      <c r="A13" s="39" t="s">
        <v>3</v>
      </c>
      <c r="B13" s="117" t="s">
        <v>55</v>
      </c>
      <c r="C13" s="97">
        <v>0.17</v>
      </c>
      <c r="D13" s="98">
        <v>1.22</v>
      </c>
      <c r="E13" s="98">
        <v>0.87</v>
      </c>
      <c r="F13" s="98">
        <v>0.98</v>
      </c>
      <c r="G13" s="98">
        <v>0.76</v>
      </c>
      <c r="H13" s="98">
        <v>0.048</v>
      </c>
      <c r="I13" s="98">
        <v>0.69</v>
      </c>
      <c r="J13" s="98">
        <v>0.008</v>
      </c>
      <c r="K13" s="98">
        <v>-0.005</v>
      </c>
      <c r="L13" s="98">
        <v>0.053</v>
      </c>
      <c r="M13" s="99">
        <v>0.18</v>
      </c>
      <c r="N13" s="21">
        <f t="shared" si="3"/>
        <v>0.028333333333333335</v>
      </c>
      <c r="O13" s="19">
        <f t="shared" si="3"/>
        <v>0.08133333333333333</v>
      </c>
      <c r="P13" s="19">
        <f t="shared" si="3"/>
        <v>0.011756756756756756</v>
      </c>
      <c r="Q13" s="19">
        <f t="shared" si="3"/>
        <v>0.196</v>
      </c>
      <c r="R13" s="19">
        <f t="shared" si="3"/>
        <v>0.0018952618453865336</v>
      </c>
      <c r="S13" s="19">
        <f t="shared" si="3"/>
        <v>0.0024000000000000002</v>
      </c>
      <c r="T13" s="19">
        <f t="shared" si="3"/>
        <v>0.009324324324324323</v>
      </c>
      <c r="U13" s="19">
        <f t="shared" si="4"/>
        <v>2.6936026936026937E-05</v>
      </c>
      <c r="V13" s="19">
        <f t="shared" si="5"/>
        <v>-1.9305019305019306E-05</v>
      </c>
      <c r="W13" s="19">
        <f t="shared" si="6"/>
        <v>0.0002834224598930481</v>
      </c>
      <c r="X13" s="20">
        <f t="shared" si="7"/>
        <v>0.007826086956521738</v>
      </c>
      <c r="Y13" s="22">
        <f t="shared" si="0"/>
        <v>0.33916015001718014</v>
      </c>
      <c r="Z13" s="23">
        <f t="shared" si="1"/>
        <v>0.33916015001718014</v>
      </c>
      <c r="AA13" s="44">
        <f t="shared" si="2"/>
        <v>3</v>
      </c>
    </row>
    <row r="14" spans="1:27" s="4" customFormat="1" ht="18">
      <c r="A14" s="39" t="s">
        <v>3</v>
      </c>
      <c r="B14" s="118" t="s">
        <v>56</v>
      </c>
      <c r="C14" s="97">
        <v>0.095</v>
      </c>
      <c r="D14" s="98">
        <v>1.27</v>
      </c>
      <c r="E14" s="98">
        <v>1.33</v>
      </c>
      <c r="F14" s="98">
        <v>1.42</v>
      </c>
      <c r="G14" s="98">
        <v>1.12</v>
      </c>
      <c r="H14" s="98">
        <v>0.058</v>
      </c>
      <c r="I14" s="98">
        <v>1.19</v>
      </c>
      <c r="J14" s="98">
        <v>0.033</v>
      </c>
      <c r="K14" s="98">
        <v>0.005</v>
      </c>
      <c r="L14" s="98">
        <v>0.016</v>
      </c>
      <c r="M14" s="99">
        <v>3.08</v>
      </c>
      <c r="N14" s="21">
        <f t="shared" si="3"/>
        <v>0.015833333333333335</v>
      </c>
      <c r="O14" s="19">
        <f t="shared" si="3"/>
        <v>0.08466666666666667</v>
      </c>
      <c r="P14" s="19">
        <f t="shared" si="3"/>
        <v>0.017972972972972973</v>
      </c>
      <c r="Q14" s="19">
        <f t="shared" si="3"/>
        <v>0.284</v>
      </c>
      <c r="R14" s="19">
        <f t="shared" si="3"/>
        <v>0.0027930174563591025</v>
      </c>
      <c r="S14" s="19">
        <f t="shared" si="3"/>
        <v>0.0029000000000000002</v>
      </c>
      <c r="T14" s="19">
        <f t="shared" si="3"/>
        <v>0.01608108108108108</v>
      </c>
      <c r="U14" s="19">
        <f t="shared" si="4"/>
        <v>0.00011111111111111112</v>
      </c>
      <c r="V14" s="19">
        <f t="shared" si="5"/>
        <v>1.9305019305019306E-05</v>
      </c>
      <c r="W14" s="19">
        <f t="shared" si="6"/>
        <v>8.556149732620321E-05</v>
      </c>
      <c r="X14" s="20">
        <f t="shared" si="7"/>
        <v>0.13391304347826088</v>
      </c>
      <c r="Y14" s="22">
        <f t="shared" si="0"/>
        <v>0.5583760926164164</v>
      </c>
      <c r="Z14" s="23">
        <f t="shared" si="1"/>
        <v>0.5583760926164164</v>
      </c>
      <c r="AA14" s="44">
        <f t="shared" si="2"/>
        <v>16</v>
      </c>
    </row>
    <row r="15" spans="1:27" s="4" customFormat="1" ht="18">
      <c r="A15" s="39" t="s">
        <v>3</v>
      </c>
      <c r="B15" s="117" t="s">
        <v>57</v>
      </c>
      <c r="C15" s="97">
        <v>0.018</v>
      </c>
      <c r="D15" s="98">
        <v>1.39</v>
      </c>
      <c r="E15" s="98">
        <v>1.15</v>
      </c>
      <c r="F15" s="98">
        <v>0.88</v>
      </c>
      <c r="G15" s="98">
        <v>0.59</v>
      </c>
      <c r="H15" s="98">
        <v>0.17</v>
      </c>
      <c r="I15" s="98">
        <v>0.56</v>
      </c>
      <c r="J15" s="98">
        <v>0.047</v>
      </c>
      <c r="K15" s="98">
        <v>-0.003</v>
      </c>
      <c r="L15" s="98">
        <v>0.031</v>
      </c>
      <c r="M15" s="99">
        <v>0.33</v>
      </c>
      <c r="N15" s="21">
        <f>C15/C$7</f>
        <v>0.0029999999999999996</v>
      </c>
      <c r="O15" s="19">
        <f>D15/D$7</f>
        <v>0.09266666666666666</v>
      </c>
      <c r="P15" s="19">
        <f>E15/E$7</f>
        <v>0.01554054054054054</v>
      </c>
      <c r="Q15" s="19">
        <f>F15/F$7</f>
        <v>0.176</v>
      </c>
      <c r="R15" s="19">
        <f>G15/G$7</f>
        <v>0.0014713216957605985</v>
      </c>
      <c r="S15" s="19">
        <f>H15/H$7</f>
        <v>0.0085</v>
      </c>
      <c r="T15" s="19">
        <f>I15/I$7</f>
        <v>0.007567567567567568</v>
      </c>
      <c r="U15" s="19">
        <f>J15/J$7</f>
        <v>0.00015824915824915825</v>
      </c>
      <c r="V15" s="19">
        <f>K15/K$7</f>
        <v>-1.1583011583011582E-05</v>
      </c>
      <c r="W15" s="19">
        <f>L15/L$7</f>
        <v>0.00016577540106951872</v>
      </c>
      <c r="X15" s="20">
        <f>M15/M$7</f>
        <v>0.014347826086956523</v>
      </c>
      <c r="Y15" s="22">
        <f t="shared" si="0"/>
        <v>0.3194063641052275</v>
      </c>
      <c r="Z15" s="23">
        <f t="shared" si="1"/>
        <v>0.3194063641052275</v>
      </c>
      <c r="AA15" s="44">
        <f t="shared" si="2"/>
        <v>2</v>
      </c>
    </row>
    <row r="16" spans="1:27" s="4" customFormat="1" ht="18">
      <c r="A16" s="39" t="s">
        <v>3</v>
      </c>
      <c r="B16" s="118" t="s">
        <v>58</v>
      </c>
      <c r="C16" s="97">
        <v>0.0075</v>
      </c>
      <c r="D16" s="98">
        <v>1.39</v>
      </c>
      <c r="E16" s="98">
        <v>1.16</v>
      </c>
      <c r="F16" s="98">
        <v>1.25</v>
      </c>
      <c r="G16" s="98">
        <v>0.87</v>
      </c>
      <c r="H16" s="98">
        <v>0.02</v>
      </c>
      <c r="I16" s="98">
        <v>0.65</v>
      </c>
      <c r="J16" s="98">
        <v>-0.004</v>
      </c>
      <c r="K16" s="98">
        <v>0.025</v>
      </c>
      <c r="L16" s="98">
        <v>0.042</v>
      </c>
      <c r="M16" s="99">
        <v>0.28</v>
      </c>
      <c r="N16" s="21">
        <f t="shared" si="3"/>
        <v>0.00125</v>
      </c>
      <c r="O16" s="19">
        <f t="shared" si="3"/>
        <v>0.09266666666666666</v>
      </c>
      <c r="P16" s="19">
        <f t="shared" si="3"/>
        <v>0.015675675675675675</v>
      </c>
      <c r="Q16" s="19">
        <f t="shared" si="3"/>
        <v>0.25</v>
      </c>
      <c r="R16" s="19">
        <f t="shared" si="3"/>
        <v>0.002169576059850374</v>
      </c>
      <c r="S16" s="19">
        <f t="shared" si="3"/>
        <v>0.001</v>
      </c>
      <c r="T16" s="19">
        <f t="shared" si="3"/>
        <v>0.008783783783783784</v>
      </c>
      <c r="U16" s="19">
        <f>J16/J$7</f>
        <v>-1.3468013468013468E-05</v>
      </c>
      <c r="V16" s="19">
        <f>K16/K$7</f>
        <v>9.652509652509652E-05</v>
      </c>
      <c r="W16" s="19">
        <f>L16/L$7</f>
        <v>0.00022459893048128345</v>
      </c>
      <c r="X16" s="20">
        <f>M16/M$7</f>
        <v>0.012173913043478262</v>
      </c>
      <c r="Y16" s="22">
        <f t="shared" si="0"/>
        <v>0.3840272712429931</v>
      </c>
      <c r="Z16" s="23">
        <f t="shared" si="1"/>
        <v>0.3840272712429931</v>
      </c>
      <c r="AA16" s="44">
        <f t="shared" si="2"/>
        <v>6</v>
      </c>
    </row>
    <row r="17" spans="1:27" s="4" customFormat="1" ht="18">
      <c r="A17" s="39" t="s">
        <v>3</v>
      </c>
      <c r="B17" s="117" t="s">
        <v>59</v>
      </c>
      <c r="C17" s="97">
        <v>0.1</v>
      </c>
      <c r="D17" s="98">
        <v>1.44</v>
      </c>
      <c r="E17" s="98">
        <v>0.94</v>
      </c>
      <c r="F17" s="98">
        <v>1.36</v>
      </c>
      <c r="G17" s="98">
        <v>0.92</v>
      </c>
      <c r="H17" s="98">
        <v>-0.012</v>
      </c>
      <c r="I17" s="98">
        <v>1</v>
      </c>
      <c r="J17" s="98">
        <v>0.059</v>
      </c>
      <c r="K17" s="98">
        <v>-0.009</v>
      </c>
      <c r="L17" s="98">
        <v>0.018</v>
      </c>
      <c r="M17" s="99">
        <v>0.13</v>
      </c>
      <c r="N17" s="21">
        <f t="shared" si="3"/>
        <v>0.016666666666666666</v>
      </c>
      <c r="O17" s="19">
        <f t="shared" si="3"/>
        <v>0.096</v>
      </c>
      <c r="P17" s="19">
        <f t="shared" si="3"/>
        <v>0.012702702702702701</v>
      </c>
      <c r="Q17" s="19">
        <f t="shared" si="3"/>
        <v>0.272</v>
      </c>
      <c r="R17" s="19">
        <f t="shared" si="3"/>
        <v>0.00229426433915212</v>
      </c>
      <c r="S17" s="19">
        <f t="shared" si="3"/>
        <v>-0.0006000000000000001</v>
      </c>
      <c r="T17" s="19">
        <f t="shared" si="3"/>
        <v>0.013513513513513514</v>
      </c>
      <c r="U17" s="19">
        <f>J17/J$7</f>
        <v>0.00019865319865319865</v>
      </c>
      <c r="V17" s="19">
        <f>K17/K$7</f>
        <v>-3.474903474903475E-05</v>
      </c>
      <c r="W17" s="19">
        <f>L17/L$7</f>
        <v>9.625668449197861E-05</v>
      </c>
      <c r="X17" s="20">
        <f>M17/M$7</f>
        <v>0.005652173913043478</v>
      </c>
      <c r="Y17" s="22">
        <f t="shared" si="0"/>
        <v>0.4184894819834747</v>
      </c>
      <c r="Z17" s="23">
        <f t="shared" si="1"/>
        <v>0.4184894819834747</v>
      </c>
      <c r="AA17" s="44">
        <f t="shared" si="2"/>
        <v>9</v>
      </c>
    </row>
    <row r="18" spans="1:27" s="4" customFormat="1" ht="18">
      <c r="A18" s="39" t="s">
        <v>3</v>
      </c>
      <c r="B18" s="118" t="s">
        <v>60</v>
      </c>
      <c r="C18" s="97">
        <v>0.042</v>
      </c>
      <c r="D18" s="98">
        <v>1.12</v>
      </c>
      <c r="E18" s="98">
        <v>1.13</v>
      </c>
      <c r="F18" s="98">
        <v>1.2</v>
      </c>
      <c r="G18" s="98">
        <v>0.83</v>
      </c>
      <c r="H18" s="98">
        <v>0.25</v>
      </c>
      <c r="I18" s="98">
        <v>1.12</v>
      </c>
      <c r="J18" s="98">
        <v>-0.003</v>
      </c>
      <c r="K18" s="98">
        <v>-0.004</v>
      </c>
      <c r="L18" s="98">
        <v>0.003</v>
      </c>
      <c r="M18" s="99">
        <v>0.26</v>
      </c>
      <c r="N18" s="21">
        <f t="shared" si="3"/>
        <v>0.007</v>
      </c>
      <c r="O18" s="19">
        <f t="shared" si="3"/>
        <v>0.07466666666666667</v>
      </c>
      <c r="P18" s="19">
        <f t="shared" si="3"/>
        <v>0.015270270270270269</v>
      </c>
      <c r="Q18" s="19">
        <f t="shared" si="3"/>
        <v>0.24</v>
      </c>
      <c r="R18" s="19">
        <f t="shared" si="3"/>
        <v>0.0020698254364089775</v>
      </c>
      <c r="S18" s="19">
        <f t="shared" si="3"/>
        <v>0.0125</v>
      </c>
      <c r="T18" s="19">
        <f t="shared" si="3"/>
        <v>0.015135135135135137</v>
      </c>
      <c r="U18" s="19">
        <f>J18/J$7</f>
        <v>-1.0101010101010101E-05</v>
      </c>
      <c r="V18" s="19">
        <f>K18/K$7</f>
        <v>-1.5444015444015444E-05</v>
      </c>
      <c r="W18" s="19">
        <f>L18/L$7</f>
        <v>1.60427807486631E-05</v>
      </c>
      <c r="X18" s="20">
        <f>M18/M$7</f>
        <v>0.011304347826086957</v>
      </c>
      <c r="Y18" s="22">
        <f t="shared" si="0"/>
        <v>0.3779367430897717</v>
      </c>
      <c r="Z18" s="23">
        <f t="shared" si="1"/>
        <v>0.3779367430897717</v>
      </c>
      <c r="AA18" s="44">
        <f t="shared" si="2"/>
        <v>5</v>
      </c>
    </row>
    <row r="19" spans="1:27" s="4" customFormat="1" ht="18">
      <c r="A19" s="39" t="s">
        <v>3</v>
      </c>
      <c r="B19" s="117" t="s">
        <v>61</v>
      </c>
      <c r="C19" s="97">
        <v>0.87</v>
      </c>
      <c r="D19" s="98">
        <v>1.49</v>
      </c>
      <c r="E19" s="98">
        <v>1.08</v>
      </c>
      <c r="F19" s="98">
        <v>1.3</v>
      </c>
      <c r="G19" s="98">
        <v>1.42</v>
      </c>
      <c r="H19" s="98">
        <v>0.11</v>
      </c>
      <c r="I19" s="98">
        <v>1.08</v>
      </c>
      <c r="J19" s="98">
        <v>-0.007</v>
      </c>
      <c r="K19" s="98">
        <v>0.02</v>
      </c>
      <c r="L19" s="98">
        <v>0.022</v>
      </c>
      <c r="M19" s="99">
        <v>0.12</v>
      </c>
      <c r="N19" s="21">
        <f t="shared" si="3"/>
        <v>0.145</v>
      </c>
      <c r="O19" s="19">
        <f t="shared" si="3"/>
        <v>0.09933333333333333</v>
      </c>
      <c r="P19" s="19">
        <f t="shared" si="3"/>
        <v>0.014594594594594595</v>
      </c>
      <c r="Q19" s="19">
        <f t="shared" si="3"/>
        <v>0.26</v>
      </c>
      <c r="R19" s="19">
        <f t="shared" si="3"/>
        <v>0.0035411471321695758</v>
      </c>
      <c r="S19" s="19">
        <f t="shared" si="3"/>
        <v>0.0055</v>
      </c>
      <c r="T19" s="19">
        <f t="shared" si="3"/>
        <v>0.014594594594594595</v>
      </c>
      <c r="U19" s="19">
        <f>J19/J$7</f>
        <v>-2.3569023569023568E-05</v>
      </c>
      <c r="V19" s="19">
        <f>K19/K$7</f>
        <v>7.722007722007723E-05</v>
      </c>
      <c r="W19" s="19">
        <f>L19/L$7</f>
        <v>0.0001176470588235294</v>
      </c>
      <c r="X19" s="20">
        <f>M19/M$7</f>
        <v>0.005217391304347826</v>
      </c>
      <c r="Y19" s="22">
        <f t="shared" si="0"/>
        <v>0.5479523590715145</v>
      </c>
      <c r="Z19" s="23">
        <f t="shared" si="1"/>
        <v>0.5479523590715145</v>
      </c>
      <c r="AA19" s="44">
        <f t="shared" si="2"/>
        <v>15</v>
      </c>
    </row>
    <row r="20" spans="1:27" s="4" customFormat="1" ht="18">
      <c r="A20" s="39" t="s">
        <v>3</v>
      </c>
      <c r="B20" s="118" t="s">
        <v>62</v>
      </c>
      <c r="C20" s="97">
        <v>2.93</v>
      </c>
      <c r="D20" s="98">
        <v>1.48</v>
      </c>
      <c r="E20" s="98">
        <v>2.7</v>
      </c>
      <c r="F20" s="98">
        <v>1.54</v>
      </c>
      <c r="G20" s="98">
        <v>1.52</v>
      </c>
      <c r="H20" s="98">
        <v>0.13</v>
      </c>
      <c r="I20" s="98">
        <v>1.2</v>
      </c>
      <c r="J20" s="98">
        <v>-0.008</v>
      </c>
      <c r="K20" s="98">
        <v>-0.004</v>
      </c>
      <c r="L20" s="98">
        <v>0.011</v>
      </c>
      <c r="M20" s="99">
        <v>0.15</v>
      </c>
      <c r="N20" s="21">
        <f>C20/C$7</f>
        <v>0.48833333333333334</v>
      </c>
      <c r="O20" s="19">
        <f>D20/D$7</f>
        <v>0.09866666666666667</v>
      </c>
      <c r="P20" s="19">
        <f>E20/E$7</f>
        <v>0.03648648648648649</v>
      </c>
      <c r="Q20" s="19">
        <f>F20/F$7</f>
        <v>0.308</v>
      </c>
      <c r="R20" s="19">
        <f>G20/G$7</f>
        <v>0.0037905236907730673</v>
      </c>
      <c r="S20" s="19">
        <f>H20/H$7</f>
        <v>0.006500000000000001</v>
      </c>
      <c r="T20" s="19">
        <f>I20/I$7</f>
        <v>0.016216216216216217</v>
      </c>
      <c r="U20" s="19">
        <f>J20/J$7</f>
        <v>-2.6936026936026937E-05</v>
      </c>
      <c r="V20" s="19">
        <f>K20/K$7</f>
        <v>-1.5444015444015444E-05</v>
      </c>
      <c r="W20" s="19">
        <f>L20/L$7</f>
        <v>5.88235294117647E-05</v>
      </c>
      <c r="X20" s="20">
        <f>M20/M$7</f>
        <v>0.006521739130434782</v>
      </c>
      <c r="Y20" s="22">
        <f aca="true" t="shared" si="8" ref="Y20:Y29">SUM(N20:X20)</f>
        <v>0.964531409010942</v>
      </c>
      <c r="Z20" s="23">
        <f t="shared" si="1"/>
        <v>0.964531409010942</v>
      </c>
      <c r="AA20" s="44">
        <f t="shared" si="2"/>
        <v>22</v>
      </c>
    </row>
    <row r="21" spans="1:27" s="4" customFormat="1" ht="18">
      <c r="A21" s="39" t="s">
        <v>3</v>
      </c>
      <c r="B21" s="117" t="s">
        <v>63</v>
      </c>
      <c r="C21" s="97">
        <v>2.49</v>
      </c>
      <c r="D21" s="98">
        <v>1.41</v>
      </c>
      <c r="E21" s="98">
        <v>2.2</v>
      </c>
      <c r="F21" s="98">
        <v>1.04</v>
      </c>
      <c r="G21" s="98">
        <v>1.43</v>
      </c>
      <c r="H21" s="98">
        <v>0.076</v>
      </c>
      <c r="I21" s="98">
        <v>1.38</v>
      </c>
      <c r="J21" s="98">
        <v>-0.003</v>
      </c>
      <c r="K21" s="98">
        <v>0</v>
      </c>
      <c r="L21" s="98">
        <v>0.56</v>
      </c>
      <c r="M21" s="99">
        <v>0</v>
      </c>
      <c r="N21" s="21">
        <f t="shared" si="3"/>
        <v>0.41500000000000004</v>
      </c>
      <c r="O21" s="19">
        <f t="shared" si="3"/>
        <v>0.094</v>
      </c>
      <c r="P21" s="19">
        <f t="shared" si="3"/>
        <v>0.02972972972972973</v>
      </c>
      <c r="Q21" s="19">
        <f t="shared" si="3"/>
        <v>0.20800000000000002</v>
      </c>
      <c r="R21" s="19">
        <f t="shared" si="3"/>
        <v>0.003566084788029925</v>
      </c>
      <c r="S21" s="19">
        <f t="shared" si="3"/>
        <v>0.0038</v>
      </c>
      <c r="T21" s="19">
        <f t="shared" si="3"/>
        <v>0.018648648648648646</v>
      </c>
      <c r="U21" s="19">
        <f aca="true" t="shared" si="9" ref="U21:U26">J21/J$7</f>
        <v>-1.0101010101010101E-05</v>
      </c>
      <c r="V21" s="19">
        <f aca="true" t="shared" si="10" ref="V21:V26">K21/K$7</f>
        <v>0</v>
      </c>
      <c r="W21" s="19">
        <f aca="true" t="shared" si="11" ref="W21:W26">L21/L$7</f>
        <v>0.0029946524064171126</v>
      </c>
      <c r="X21" s="20">
        <f aca="true" t="shared" si="12" ref="X21:X26">M21/M$7</f>
        <v>0</v>
      </c>
      <c r="Y21" s="22">
        <f t="shared" si="8"/>
        <v>0.7757290145627245</v>
      </c>
      <c r="Z21" s="23">
        <f t="shared" si="1"/>
        <v>0.7757290145627245</v>
      </c>
      <c r="AA21" s="44">
        <f t="shared" si="2"/>
        <v>21</v>
      </c>
    </row>
    <row r="22" spans="1:27" s="4" customFormat="1" ht="18">
      <c r="A22" s="39" t="s">
        <v>3</v>
      </c>
      <c r="B22" s="118" t="s">
        <v>64</v>
      </c>
      <c r="C22" s="97">
        <v>1.34</v>
      </c>
      <c r="D22" s="98">
        <v>2.22</v>
      </c>
      <c r="E22" s="98">
        <v>2</v>
      </c>
      <c r="F22" s="98">
        <v>1.35</v>
      </c>
      <c r="G22" s="98">
        <v>1.71</v>
      </c>
      <c r="H22" s="98">
        <v>0.066</v>
      </c>
      <c r="I22" s="98">
        <v>1.04</v>
      </c>
      <c r="J22" s="98">
        <v>0.056</v>
      </c>
      <c r="K22" s="98">
        <v>0.033</v>
      </c>
      <c r="L22" s="98">
        <v>0.18</v>
      </c>
      <c r="M22" s="99">
        <v>0.02</v>
      </c>
      <c r="N22" s="21">
        <f t="shared" si="3"/>
        <v>0.22333333333333336</v>
      </c>
      <c r="O22" s="19">
        <f t="shared" si="3"/>
        <v>0.14800000000000002</v>
      </c>
      <c r="P22" s="19">
        <f t="shared" si="3"/>
        <v>0.02702702702702703</v>
      </c>
      <c r="Q22" s="19">
        <f t="shared" si="3"/>
        <v>0.27</v>
      </c>
      <c r="R22" s="19">
        <f t="shared" si="3"/>
        <v>0.0042643391521197</v>
      </c>
      <c r="S22" s="19">
        <f t="shared" si="3"/>
        <v>0.0033</v>
      </c>
      <c r="T22" s="19">
        <f t="shared" si="3"/>
        <v>0.014054054054054054</v>
      </c>
      <c r="U22" s="19">
        <f t="shared" si="9"/>
        <v>0.00018855218855218854</v>
      </c>
      <c r="V22" s="19">
        <f t="shared" si="10"/>
        <v>0.0001274131274131274</v>
      </c>
      <c r="W22" s="19">
        <f t="shared" si="11"/>
        <v>0.000962566844919786</v>
      </c>
      <c r="X22" s="20">
        <f t="shared" si="12"/>
        <v>0.0008695652173913044</v>
      </c>
      <c r="Y22" s="22">
        <f t="shared" si="8"/>
        <v>0.6921268509448106</v>
      </c>
      <c r="Z22" s="23">
        <f t="shared" si="1"/>
        <v>0.6921268509448106</v>
      </c>
      <c r="AA22" s="44">
        <f t="shared" si="2"/>
        <v>20</v>
      </c>
    </row>
    <row r="23" spans="1:27" s="4" customFormat="1" ht="18">
      <c r="A23" s="39" t="s">
        <v>3</v>
      </c>
      <c r="B23" s="117" t="s">
        <v>65</v>
      </c>
      <c r="C23" s="97">
        <v>0.8</v>
      </c>
      <c r="D23" s="98">
        <v>1.99</v>
      </c>
      <c r="E23" s="98">
        <v>1.64</v>
      </c>
      <c r="F23" s="98">
        <v>1.58</v>
      </c>
      <c r="G23" s="98">
        <v>1.42</v>
      </c>
      <c r="H23" s="98">
        <v>0.049</v>
      </c>
      <c r="I23" s="98">
        <v>1.61</v>
      </c>
      <c r="J23" s="98">
        <v>0.024</v>
      </c>
      <c r="K23" s="98">
        <v>0.027</v>
      </c>
      <c r="L23" s="98">
        <v>-0.03</v>
      </c>
      <c r="M23" s="99">
        <v>0.2</v>
      </c>
      <c r="N23" s="21">
        <f t="shared" si="3"/>
        <v>0.13333333333333333</v>
      </c>
      <c r="O23" s="19">
        <f t="shared" si="3"/>
        <v>0.13266666666666665</v>
      </c>
      <c r="P23" s="19">
        <f t="shared" si="3"/>
        <v>0.02216216216216216</v>
      </c>
      <c r="Q23" s="19">
        <f t="shared" si="3"/>
        <v>0.316</v>
      </c>
      <c r="R23" s="19">
        <f t="shared" si="3"/>
        <v>0.0035411471321695758</v>
      </c>
      <c r="S23" s="19">
        <f t="shared" si="3"/>
        <v>0.00245</v>
      </c>
      <c r="T23" s="19">
        <f t="shared" si="3"/>
        <v>0.021756756756756757</v>
      </c>
      <c r="U23" s="19">
        <f t="shared" si="9"/>
        <v>8.080808080808081E-05</v>
      </c>
      <c r="V23" s="19">
        <f t="shared" si="10"/>
        <v>0.00010424710424710424</v>
      </c>
      <c r="W23" s="19">
        <f t="shared" si="11"/>
        <v>-0.00016042780748663101</v>
      </c>
      <c r="X23" s="20">
        <f t="shared" si="12"/>
        <v>0.008695652173913044</v>
      </c>
      <c r="Y23" s="22">
        <f t="shared" si="8"/>
        <v>0.6406303456025702</v>
      </c>
      <c r="Z23" s="23">
        <f t="shared" si="1"/>
        <v>0.6406303456025702</v>
      </c>
      <c r="AA23" s="44">
        <f t="shared" si="2"/>
        <v>19</v>
      </c>
    </row>
    <row r="24" spans="1:27" s="4" customFormat="1" ht="18">
      <c r="A24" s="39" t="s">
        <v>3</v>
      </c>
      <c r="B24" s="118" t="s">
        <v>66</v>
      </c>
      <c r="C24" s="97">
        <v>0.19</v>
      </c>
      <c r="D24" s="98">
        <v>1.14</v>
      </c>
      <c r="E24" s="98">
        <v>1.14</v>
      </c>
      <c r="F24" s="98">
        <v>1.43</v>
      </c>
      <c r="G24" s="98">
        <v>0.92</v>
      </c>
      <c r="H24" s="98">
        <v>-0.025</v>
      </c>
      <c r="I24" s="98">
        <v>0.69</v>
      </c>
      <c r="J24" s="98">
        <v>0.015</v>
      </c>
      <c r="K24" s="98">
        <v>-0.02</v>
      </c>
      <c r="L24" s="98">
        <v>-0.096</v>
      </c>
      <c r="M24" s="99">
        <v>-0.02</v>
      </c>
      <c r="N24" s="21">
        <f t="shared" si="3"/>
        <v>0.03166666666666667</v>
      </c>
      <c r="O24" s="19">
        <f t="shared" si="3"/>
        <v>0.076</v>
      </c>
      <c r="P24" s="19">
        <f t="shared" si="3"/>
        <v>0.015405405405405404</v>
      </c>
      <c r="Q24" s="19">
        <f t="shared" si="3"/>
        <v>0.286</v>
      </c>
      <c r="R24" s="19">
        <f t="shared" si="3"/>
        <v>0.00229426433915212</v>
      </c>
      <c r="S24" s="19">
        <f t="shared" si="3"/>
        <v>-0.00125</v>
      </c>
      <c r="T24" s="19">
        <f t="shared" si="3"/>
        <v>0.009324324324324323</v>
      </c>
      <c r="U24" s="19">
        <f t="shared" si="9"/>
        <v>5.0505050505050505E-05</v>
      </c>
      <c r="V24" s="19">
        <f t="shared" si="10"/>
        <v>-7.722007722007723E-05</v>
      </c>
      <c r="W24" s="19">
        <f t="shared" si="11"/>
        <v>-0.0005133689839572192</v>
      </c>
      <c r="X24" s="20">
        <f t="shared" si="12"/>
        <v>-0.0008695652173913044</v>
      </c>
      <c r="Y24" s="22">
        <f t="shared" si="8"/>
        <v>0.418031011507485</v>
      </c>
      <c r="Z24" s="23">
        <f t="shared" si="1"/>
        <v>0.418031011507485</v>
      </c>
      <c r="AA24" s="44">
        <f t="shared" si="2"/>
        <v>8</v>
      </c>
    </row>
    <row r="25" spans="1:27" s="4" customFormat="1" ht="18">
      <c r="A25" s="39" t="s">
        <v>3</v>
      </c>
      <c r="B25" s="117" t="s">
        <v>67</v>
      </c>
      <c r="C25" s="97">
        <v>0.032</v>
      </c>
      <c r="D25" s="98">
        <v>1.07</v>
      </c>
      <c r="E25" s="98">
        <v>0.9</v>
      </c>
      <c r="F25" s="98">
        <v>0.87</v>
      </c>
      <c r="G25" s="98">
        <v>1</v>
      </c>
      <c r="H25" s="98">
        <v>0.049</v>
      </c>
      <c r="I25" s="98">
        <v>0.98</v>
      </c>
      <c r="J25" s="98">
        <v>0.16</v>
      </c>
      <c r="K25" s="98">
        <v>0.09</v>
      </c>
      <c r="L25" s="98">
        <v>0.03</v>
      </c>
      <c r="M25" s="99">
        <v>0.13</v>
      </c>
      <c r="N25" s="21">
        <f t="shared" si="3"/>
        <v>0.005333333333333333</v>
      </c>
      <c r="O25" s="19">
        <f t="shared" si="3"/>
        <v>0.07133333333333333</v>
      </c>
      <c r="P25" s="19">
        <f t="shared" si="3"/>
        <v>0.012162162162162163</v>
      </c>
      <c r="Q25" s="19">
        <f t="shared" si="3"/>
        <v>0.174</v>
      </c>
      <c r="R25" s="19">
        <f t="shared" si="3"/>
        <v>0.0024937655860349127</v>
      </c>
      <c r="S25" s="19">
        <f t="shared" si="3"/>
        <v>0.00245</v>
      </c>
      <c r="T25" s="19">
        <f t="shared" si="3"/>
        <v>0.013243243243243243</v>
      </c>
      <c r="U25" s="19">
        <f t="shared" si="9"/>
        <v>0.0005387205387205387</v>
      </c>
      <c r="V25" s="19">
        <f t="shared" si="10"/>
        <v>0.00034749034749034747</v>
      </c>
      <c r="W25" s="19">
        <f t="shared" si="11"/>
        <v>0.00016042780748663101</v>
      </c>
      <c r="X25" s="20">
        <f t="shared" si="12"/>
        <v>0.005652173913043478</v>
      </c>
      <c r="Y25" s="22">
        <f t="shared" si="8"/>
        <v>0.28771465026484794</v>
      </c>
      <c r="Z25" s="23">
        <f t="shared" si="1"/>
        <v>0.28771465026484794</v>
      </c>
      <c r="AA25" s="44">
        <f t="shared" si="2"/>
        <v>1</v>
      </c>
    </row>
    <row r="26" spans="1:27" s="4" customFormat="1" ht="18">
      <c r="A26" s="39" t="s">
        <v>3</v>
      </c>
      <c r="B26" s="118" t="s">
        <v>68</v>
      </c>
      <c r="C26" s="97">
        <v>0.67</v>
      </c>
      <c r="D26" s="98">
        <v>1.43</v>
      </c>
      <c r="E26" s="98">
        <v>1.02</v>
      </c>
      <c r="F26" s="98">
        <v>1</v>
      </c>
      <c r="G26" s="98">
        <v>1.21</v>
      </c>
      <c r="H26" s="98">
        <v>0.13</v>
      </c>
      <c r="I26" s="98">
        <v>1.24</v>
      </c>
      <c r="J26" s="98">
        <v>-0.008</v>
      </c>
      <c r="K26" s="98">
        <v>-0.008</v>
      </c>
      <c r="L26" s="98">
        <v>0.03</v>
      </c>
      <c r="M26" s="99">
        <v>0.06</v>
      </c>
      <c r="N26" s="21">
        <f t="shared" si="3"/>
        <v>0.11166666666666668</v>
      </c>
      <c r="O26" s="19">
        <f t="shared" si="3"/>
        <v>0.09533333333333333</v>
      </c>
      <c r="P26" s="19">
        <f t="shared" si="3"/>
        <v>0.013783783783783784</v>
      </c>
      <c r="Q26" s="19">
        <f t="shared" si="3"/>
        <v>0.2</v>
      </c>
      <c r="R26" s="19">
        <f t="shared" si="3"/>
        <v>0.0030174563591022444</v>
      </c>
      <c r="S26" s="19">
        <f t="shared" si="3"/>
        <v>0.006500000000000001</v>
      </c>
      <c r="T26" s="19">
        <f t="shared" si="3"/>
        <v>0.016756756756756756</v>
      </c>
      <c r="U26" s="19">
        <f t="shared" si="9"/>
        <v>-2.6936026936026937E-05</v>
      </c>
      <c r="V26" s="19">
        <f t="shared" si="10"/>
        <v>-3.088803088803089E-05</v>
      </c>
      <c r="W26" s="19">
        <f t="shared" si="11"/>
        <v>0.00016042780748663101</v>
      </c>
      <c r="X26" s="20">
        <f t="shared" si="12"/>
        <v>0.002608695652173913</v>
      </c>
      <c r="Y26" s="22">
        <f t="shared" si="8"/>
        <v>0.44976929630147927</v>
      </c>
      <c r="Z26" s="23">
        <f t="shared" si="1"/>
        <v>0.44976929630147927</v>
      </c>
      <c r="AA26" s="44">
        <f t="shared" si="2"/>
        <v>12</v>
      </c>
    </row>
    <row r="27" spans="1:27" s="4" customFormat="1" ht="18">
      <c r="A27" s="39" t="s">
        <v>3</v>
      </c>
      <c r="B27" s="117" t="s">
        <v>69</v>
      </c>
      <c r="C27" s="97">
        <v>1.06</v>
      </c>
      <c r="D27" s="98">
        <v>1.56</v>
      </c>
      <c r="E27" s="98">
        <v>1.67</v>
      </c>
      <c r="F27" s="98">
        <v>0.96</v>
      </c>
      <c r="G27" s="98">
        <v>0.8</v>
      </c>
      <c r="H27" s="98">
        <v>0</v>
      </c>
      <c r="I27" s="98">
        <v>1.13</v>
      </c>
      <c r="J27" s="98">
        <v>0.087</v>
      </c>
      <c r="K27" s="98">
        <v>0.022</v>
      </c>
      <c r="L27" s="98">
        <v>0.026</v>
      </c>
      <c r="M27" s="99">
        <v>1.42</v>
      </c>
      <c r="N27" s="21">
        <f>C27/C$7</f>
        <v>0.17666666666666667</v>
      </c>
      <c r="O27" s="19">
        <f>D27/D$7</f>
        <v>0.10400000000000001</v>
      </c>
      <c r="P27" s="19">
        <f>E27/E$7</f>
        <v>0.022567567567567566</v>
      </c>
      <c r="Q27" s="19">
        <f>F27/F$7</f>
        <v>0.192</v>
      </c>
      <c r="R27" s="19">
        <f>G27/G$7</f>
        <v>0.0019950124688279305</v>
      </c>
      <c r="S27" s="19">
        <f>H27/H$7</f>
        <v>0</v>
      </c>
      <c r="T27" s="19">
        <f>I27/I$7</f>
        <v>0.015270270270270269</v>
      </c>
      <c r="U27" s="19">
        <f>J27/J$7</f>
        <v>0.0002929292929292929</v>
      </c>
      <c r="V27" s="19">
        <f>K27/K$7</f>
        <v>8.494208494208494E-05</v>
      </c>
      <c r="W27" s="19">
        <f>L27/L$7</f>
        <v>0.0001390374331550802</v>
      </c>
      <c r="X27" s="20">
        <f>M27/M$7</f>
        <v>0.06173913043478261</v>
      </c>
      <c r="Y27" s="22">
        <f t="shared" si="8"/>
        <v>0.5747555562191415</v>
      </c>
      <c r="Z27" s="23">
        <f t="shared" si="1"/>
        <v>0.5747555562191415</v>
      </c>
      <c r="AA27" s="44">
        <f t="shared" si="2"/>
        <v>17</v>
      </c>
    </row>
    <row r="28" spans="1:27" s="4" customFormat="1" ht="18">
      <c r="A28" s="39" t="s">
        <v>3</v>
      </c>
      <c r="B28" s="118" t="s">
        <v>70</v>
      </c>
      <c r="C28" s="97">
        <v>1.23</v>
      </c>
      <c r="D28" s="98">
        <v>2.61</v>
      </c>
      <c r="E28" s="98">
        <v>2.54</v>
      </c>
      <c r="F28" s="98">
        <v>0.97</v>
      </c>
      <c r="G28" s="98">
        <v>0.8</v>
      </c>
      <c r="H28" s="98">
        <v>0.019</v>
      </c>
      <c r="I28" s="98">
        <v>1.67</v>
      </c>
      <c r="J28" s="98">
        <v>0.055</v>
      </c>
      <c r="K28" s="98">
        <v>-0.008</v>
      </c>
      <c r="L28" s="98">
        <v>0.017</v>
      </c>
      <c r="M28" s="99">
        <v>0.11</v>
      </c>
      <c r="N28" s="21">
        <f t="shared" si="3"/>
        <v>0.205</v>
      </c>
      <c r="O28" s="19">
        <f t="shared" si="3"/>
        <v>0.174</v>
      </c>
      <c r="P28" s="19">
        <f t="shared" si="3"/>
        <v>0.03432432432432433</v>
      </c>
      <c r="Q28" s="19">
        <f t="shared" si="3"/>
        <v>0.194</v>
      </c>
      <c r="R28" s="19">
        <f t="shared" si="3"/>
        <v>0.0019950124688279305</v>
      </c>
      <c r="S28" s="19">
        <f t="shared" si="3"/>
        <v>0.00095</v>
      </c>
      <c r="T28" s="19">
        <f t="shared" si="3"/>
        <v>0.022567567567567566</v>
      </c>
      <c r="U28" s="19">
        <f>J28/J$7</f>
        <v>0.00018518518518518518</v>
      </c>
      <c r="V28" s="19">
        <f>K28/K$7</f>
        <v>-3.088803088803089E-05</v>
      </c>
      <c r="W28" s="19">
        <f>L28/L$7</f>
        <v>9.090909090909092E-05</v>
      </c>
      <c r="X28" s="20">
        <f>M28/M$7</f>
        <v>0.004782608695652174</v>
      </c>
      <c r="Y28" s="22">
        <f t="shared" si="8"/>
        <v>0.6378647193015783</v>
      </c>
      <c r="Z28" s="23">
        <f t="shared" si="1"/>
        <v>0.6378647193015783</v>
      </c>
      <c r="AA28" s="44">
        <f t="shared" si="2"/>
        <v>18</v>
      </c>
    </row>
    <row r="29" spans="1:27" s="4" customFormat="1" ht="18.75" thickBot="1">
      <c r="A29" s="39" t="s">
        <v>3</v>
      </c>
      <c r="B29" s="117" t="s">
        <v>71</v>
      </c>
      <c r="C29" s="97">
        <v>0.03</v>
      </c>
      <c r="D29" s="98">
        <v>1.46</v>
      </c>
      <c r="E29" s="98">
        <v>1.64</v>
      </c>
      <c r="F29" s="98">
        <v>1.22</v>
      </c>
      <c r="G29" s="98">
        <v>0.9</v>
      </c>
      <c r="H29" s="98">
        <v>0.024</v>
      </c>
      <c r="I29" s="98">
        <v>0.91</v>
      </c>
      <c r="J29" s="98">
        <v>0.003</v>
      </c>
      <c r="K29" s="98">
        <v>0.014</v>
      </c>
      <c r="L29" s="98">
        <v>0.009</v>
      </c>
      <c r="M29" s="99">
        <v>0.42</v>
      </c>
      <c r="N29" s="26">
        <f t="shared" si="3"/>
        <v>0.005</v>
      </c>
      <c r="O29" s="24">
        <f t="shared" si="3"/>
        <v>0.09733333333333333</v>
      </c>
      <c r="P29" s="24">
        <f t="shared" si="3"/>
        <v>0.02216216216216216</v>
      </c>
      <c r="Q29" s="24">
        <f t="shared" si="3"/>
        <v>0.244</v>
      </c>
      <c r="R29" s="24">
        <f t="shared" si="3"/>
        <v>0.0022443890274314216</v>
      </c>
      <c r="S29" s="24">
        <f t="shared" si="3"/>
        <v>0.0012000000000000001</v>
      </c>
      <c r="T29" s="24">
        <f t="shared" si="3"/>
        <v>0.012297297297297298</v>
      </c>
      <c r="U29" s="24">
        <f>J29/J$7</f>
        <v>1.0101010101010101E-05</v>
      </c>
      <c r="V29" s="24">
        <f>K29/K$7</f>
        <v>5.4054054054054054E-05</v>
      </c>
      <c r="W29" s="24">
        <f>L29/L$7</f>
        <v>4.8128342245989304E-05</v>
      </c>
      <c r="X29" s="25">
        <f>M29/M$7</f>
        <v>0.01826086956521739</v>
      </c>
      <c r="Y29" s="22">
        <f t="shared" si="8"/>
        <v>0.4026103347918426</v>
      </c>
      <c r="Z29" s="23">
        <f t="shared" si="1"/>
        <v>0.4026103347918426</v>
      </c>
      <c r="AA29" s="44">
        <f t="shared" si="2"/>
        <v>7</v>
      </c>
    </row>
    <row r="30" spans="1:27" s="4" customFormat="1" ht="18.75" thickBot="1">
      <c r="A30" s="77"/>
      <c r="B30" s="78" t="s">
        <v>22</v>
      </c>
      <c r="C30" s="79">
        <f aca="true" t="shared" si="13" ref="C30:M30">AVERAGE(C10:C29)</f>
        <v>0.6497750000000001</v>
      </c>
      <c r="D30" s="80">
        <f t="shared" si="13"/>
        <v>1.5244999999999997</v>
      </c>
      <c r="E30" s="80">
        <f t="shared" si="13"/>
        <v>1.4454999999999998</v>
      </c>
      <c r="F30" s="80">
        <f t="shared" si="13"/>
        <v>1.2269999999999999</v>
      </c>
      <c r="G30" s="80">
        <f t="shared" si="13"/>
        <v>1.0779999999999998</v>
      </c>
      <c r="H30" s="81">
        <f t="shared" si="13"/>
        <v>0.07100000000000001</v>
      </c>
      <c r="I30" s="80">
        <f t="shared" si="13"/>
        <v>1.0835</v>
      </c>
      <c r="J30" s="81">
        <f t="shared" si="13"/>
        <v>0.027249999999999996</v>
      </c>
      <c r="K30" s="81">
        <f t="shared" si="13"/>
        <v>0.0098</v>
      </c>
      <c r="L30" s="81">
        <f t="shared" si="13"/>
        <v>0.05205</v>
      </c>
      <c r="M30" s="82">
        <f t="shared" si="13"/>
        <v>0.36550000000000005</v>
      </c>
      <c r="N30" s="83">
        <f aca="true" t="shared" si="14" ref="N30:Y30">AVERAGE(N8:N29)</f>
        <v>0.09984469696969697</v>
      </c>
      <c r="O30" s="84">
        <f t="shared" si="14"/>
        <v>0.1005151515151515</v>
      </c>
      <c r="P30" s="85">
        <f t="shared" si="14"/>
        <v>0.019078624078624082</v>
      </c>
      <c r="Q30" s="84">
        <f t="shared" si="14"/>
        <v>0.2445454545454546</v>
      </c>
      <c r="R30" s="85">
        <f t="shared" si="14"/>
        <v>0.0027567445023804127</v>
      </c>
      <c r="S30" s="84">
        <f t="shared" si="14"/>
        <v>0.003770454545454545</v>
      </c>
      <c r="T30" s="85">
        <f t="shared" si="14"/>
        <v>0.014637592137592137</v>
      </c>
      <c r="U30" s="84">
        <f t="shared" si="14"/>
        <v>8.922558922558923E-05</v>
      </c>
      <c r="V30" s="84">
        <f t="shared" si="14"/>
        <v>3.703053703053703E-05</v>
      </c>
      <c r="W30" s="84">
        <f t="shared" si="14"/>
        <v>0.00027248420029168697</v>
      </c>
      <c r="X30" s="85">
        <f t="shared" si="14"/>
        <v>0.01464426877470356</v>
      </c>
      <c r="Y30" s="86">
        <f t="shared" si="14"/>
        <v>0.5001917273956056</v>
      </c>
      <c r="Z30" s="75" t="s">
        <v>21</v>
      </c>
      <c r="AA30" s="87">
        <f>SUM(AA8:AA29)</f>
        <v>253</v>
      </c>
    </row>
    <row r="31" spans="1:27" s="4" customFormat="1" ht="18.75" thickBot="1">
      <c r="A31" s="88"/>
      <c r="B31" s="89" t="s">
        <v>23</v>
      </c>
      <c r="C31" s="79">
        <f aca="true" t="shared" si="15" ref="C31:M31">STDEV(C10:C29)</f>
        <v>0.8383936783328112</v>
      </c>
      <c r="D31" s="80">
        <f t="shared" si="15"/>
        <v>0.37923017590348723</v>
      </c>
      <c r="E31" s="80">
        <f t="shared" si="15"/>
        <v>0.5465150356673882</v>
      </c>
      <c r="F31" s="80">
        <f t="shared" si="15"/>
        <v>0.24006797283050524</v>
      </c>
      <c r="G31" s="80">
        <f t="shared" si="15"/>
        <v>0.33110023923436344</v>
      </c>
      <c r="H31" s="81">
        <f t="shared" si="15"/>
        <v>0.06856422267902514</v>
      </c>
      <c r="I31" s="80">
        <f t="shared" si="15"/>
        <v>0.3740429893671812</v>
      </c>
      <c r="J31" s="81">
        <f t="shared" si="15"/>
        <v>0.04212996808124018</v>
      </c>
      <c r="K31" s="81">
        <f t="shared" si="15"/>
        <v>0.025239067461294788</v>
      </c>
      <c r="L31" s="81">
        <f t="shared" si="15"/>
        <v>0.12936422469747558</v>
      </c>
      <c r="M31" s="82">
        <f t="shared" si="15"/>
        <v>0.7069093219598142</v>
      </c>
      <c r="N31" s="90">
        <f aca="true" t="shared" si="16" ref="N31:Y31">STDEV(N8:N29)</f>
        <v>0.13569771274058193</v>
      </c>
      <c r="O31" s="81">
        <f t="shared" si="16"/>
        <v>0.02446544421337907</v>
      </c>
      <c r="P31" s="91">
        <f t="shared" si="16"/>
        <v>0.0071827896013548385</v>
      </c>
      <c r="Q31" s="81">
        <f t="shared" si="16"/>
        <v>0.04755420693695327</v>
      </c>
      <c r="R31" s="91">
        <f t="shared" si="16"/>
        <v>0.0008440200505002117</v>
      </c>
      <c r="S31" s="81">
        <f t="shared" si="16"/>
        <v>0.00342778073043343</v>
      </c>
      <c r="T31" s="91">
        <f t="shared" si="16"/>
        <v>0.004848461255709592</v>
      </c>
      <c r="U31" s="81">
        <f t="shared" si="16"/>
        <v>0.00013896017041586153</v>
      </c>
      <c r="V31" s="81">
        <f t="shared" si="16"/>
        <v>9.39170295223824E-05</v>
      </c>
      <c r="W31" s="81">
        <f t="shared" si="16"/>
        <v>0.0006656994162599469</v>
      </c>
      <c r="X31" s="91">
        <f t="shared" si="16"/>
        <v>0.029549193795562485</v>
      </c>
      <c r="Y31" s="86">
        <f t="shared" si="16"/>
        <v>0.165504086139959</v>
      </c>
      <c r="Z31" s="92"/>
      <c r="AA31" s="93"/>
    </row>
    <row r="32" spans="1:27" s="4" customFormat="1" ht="18.75" thickBot="1">
      <c r="A32" s="56"/>
      <c r="B32" s="58"/>
      <c r="C32" s="57"/>
      <c r="D32" s="34"/>
      <c r="E32" s="35"/>
      <c r="F32" s="34"/>
      <c r="G32" s="36"/>
      <c r="H32" s="34"/>
      <c r="I32" s="34"/>
      <c r="J32" s="33"/>
      <c r="K32" s="33"/>
      <c r="L32" s="34"/>
      <c r="M32" s="40"/>
      <c r="N32" s="128"/>
      <c r="O32" s="129"/>
      <c r="P32" s="129"/>
      <c r="Q32" s="129"/>
      <c r="R32" s="129"/>
      <c r="S32" s="129"/>
      <c r="T32" s="129"/>
      <c r="U32" s="129"/>
      <c r="V32" s="129"/>
      <c r="W32" s="129"/>
      <c r="X32" s="130"/>
      <c r="Y32" s="37"/>
      <c r="Z32" s="38"/>
      <c r="AA32" s="45"/>
    </row>
    <row r="33" spans="1:27" s="4" customFormat="1" ht="18">
      <c r="A33" s="27" t="s">
        <v>16</v>
      </c>
      <c r="B33" s="119" t="s">
        <v>24</v>
      </c>
      <c r="C33" s="100">
        <v>0.045</v>
      </c>
      <c r="D33" s="101">
        <v>0.83</v>
      </c>
      <c r="E33" s="102">
        <v>0.73</v>
      </c>
      <c r="F33" s="101">
        <v>0.81</v>
      </c>
      <c r="G33" s="100">
        <v>0.65</v>
      </c>
      <c r="H33" s="101">
        <v>0.05</v>
      </c>
      <c r="I33" s="101">
        <v>0.58</v>
      </c>
      <c r="J33" s="101">
        <v>0</v>
      </c>
      <c r="K33" s="101">
        <v>0</v>
      </c>
      <c r="L33" s="101">
        <v>0</v>
      </c>
      <c r="M33" s="102">
        <v>0.02</v>
      </c>
      <c r="N33" s="133">
        <f>C33/C$7</f>
        <v>0.0075</v>
      </c>
      <c r="O33" s="134">
        <f>D33/D$7</f>
        <v>0.05533333333333333</v>
      </c>
      <c r="P33" s="134">
        <f aca="true" t="shared" si="17" ref="P33:R48">E33/E$7</f>
        <v>0.009864864864864865</v>
      </c>
      <c r="Q33" s="134">
        <f t="shared" si="17"/>
        <v>0.162</v>
      </c>
      <c r="R33" s="134">
        <f t="shared" si="17"/>
        <v>0.0016209476309226934</v>
      </c>
      <c r="S33" s="134">
        <f aca="true" t="shared" si="18" ref="S33:T48">H33/H$7</f>
        <v>0.0025</v>
      </c>
      <c r="T33" s="134">
        <f t="shared" si="18"/>
        <v>0.007837837837837838</v>
      </c>
      <c r="U33" s="134">
        <f aca="true" t="shared" si="19" ref="U33:U56">J33/J$7</f>
        <v>0</v>
      </c>
      <c r="V33" s="134">
        <f aca="true" t="shared" si="20" ref="V33:V56">K33/K$7</f>
        <v>0</v>
      </c>
      <c r="W33" s="134">
        <f aca="true" t="shared" si="21" ref="W33:W56">L33/L$7</f>
        <v>0</v>
      </c>
      <c r="X33" s="135">
        <f aca="true" t="shared" si="22" ref="X33:X56">M33/M$7</f>
        <v>0.0008695652173913044</v>
      </c>
      <c r="Y33" s="17">
        <f aca="true" t="shared" si="23" ref="Y33:Y56">SUM(N33:X33)</f>
        <v>0.24752654888435005</v>
      </c>
      <c r="Z33" s="18">
        <f>Y33+1</f>
        <v>1.24752654888435</v>
      </c>
      <c r="AA33" s="46">
        <f aca="true" t="shared" si="24" ref="AA33:AA56">RANK(Z33,$Z$8:$Z$56,1)</f>
        <v>31</v>
      </c>
    </row>
    <row r="34" spans="1:27" s="4" customFormat="1" ht="18">
      <c r="A34" s="16" t="s">
        <v>16</v>
      </c>
      <c r="B34" s="119" t="s">
        <v>25</v>
      </c>
      <c r="C34" s="103">
        <v>0.0155</v>
      </c>
      <c r="D34" s="104">
        <v>1.2</v>
      </c>
      <c r="E34" s="105">
        <v>1.1</v>
      </c>
      <c r="F34" s="104">
        <v>1.2</v>
      </c>
      <c r="G34" s="103">
        <v>1</v>
      </c>
      <c r="H34" s="104">
        <v>0.06</v>
      </c>
      <c r="I34" s="104">
        <v>0.99</v>
      </c>
      <c r="J34" s="104">
        <v>0</v>
      </c>
      <c r="K34" s="104">
        <v>0</v>
      </c>
      <c r="L34" s="104">
        <v>0</v>
      </c>
      <c r="M34" s="105">
        <v>-0.01</v>
      </c>
      <c r="N34" s="30">
        <f aca="true" t="shared" si="25" ref="N34:O56">C34/C$7</f>
        <v>0.0025833333333333333</v>
      </c>
      <c r="O34" s="28">
        <f t="shared" si="25"/>
        <v>0.08</v>
      </c>
      <c r="P34" s="28">
        <f t="shared" si="17"/>
        <v>0.014864864864864866</v>
      </c>
      <c r="Q34" s="28">
        <f t="shared" si="17"/>
        <v>0.24</v>
      </c>
      <c r="R34" s="28">
        <f t="shared" si="17"/>
        <v>0.0024937655860349127</v>
      </c>
      <c r="S34" s="28">
        <f t="shared" si="18"/>
        <v>0.003</v>
      </c>
      <c r="T34" s="28">
        <f t="shared" si="18"/>
        <v>0.013378378378378379</v>
      </c>
      <c r="U34" s="28">
        <f t="shared" si="19"/>
        <v>0</v>
      </c>
      <c r="V34" s="28">
        <f t="shared" si="20"/>
        <v>0</v>
      </c>
      <c r="W34" s="28">
        <f t="shared" si="21"/>
        <v>0</v>
      </c>
      <c r="X34" s="29">
        <f t="shared" si="22"/>
        <v>-0.0004347826086956522</v>
      </c>
      <c r="Y34" s="22">
        <f t="shared" si="23"/>
        <v>0.3558855595539158</v>
      </c>
      <c r="Z34" s="23">
        <f aca="true" t="shared" si="26" ref="Z34:Z56">Y34+1</f>
        <v>1.3558855595539159</v>
      </c>
      <c r="AA34" s="44">
        <f t="shared" si="24"/>
        <v>45</v>
      </c>
    </row>
    <row r="35" spans="1:27" s="4" customFormat="1" ht="18">
      <c r="A35" s="16" t="s">
        <v>16</v>
      </c>
      <c r="B35" s="119" t="s">
        <v>26</v>
      </c>
      <c r="C35" s="103">
        <v>0.01</v>
      </c>
      <c r="D35" s="104">
        <v>0.67</v>
      </c>
      <c r="E35" s="105">
        <v>0.47</v>
      </c>
      <c r="F35" s="104">
        <v>0.67</v>
      </c>
      <c r="G35" s="103">
        <v>1</v>
      </c>
      <c r="H35" s="104">
        <v>0.05</v>
      </c>
      <c r="I35" s="104">
        <v>0.94</v>
      </c>
      <c r="J35" s="104">
        <v>0</v>
      </c>
      <c r="K35" s="104">
        <v>0</v>
      </c>
      <c r="L35" s="104">
        <v>0</v>
      </c>
      <c r="M35" s="105">
        <v>-0.02</v>
      </c>
      <c r="N35" s="30">
        <f t="shared" si="25"/>
        <v>0.0016666666666666668</v>
      </c>
      <c r="O35" s="28">
        <f t="shared" si="25"/>
        <v>0.04466666666666667</v>
      </c>
      <c r="P35" s="28">
        <f t="shared" si="17"/>
        <v>0.006351351351351351</v>
      </c>
      <c r="Q35" s="28">
        <f t="shared" si="17"/>
        <v>0.134</v>
      </c>
      <c r="R35" s="28">
        <f t="shared" si="17"/>
        <v>0.0024937655860349127</v>
      </c>
      <c r="S35" s="28">
        <f t="shared" si="18"/>
        <v>0.0025</v>
      </c>
      <c r="T35" s="28">
        <f t="shared" si="18"/>
        <v>0.012702702702702701</v>
      </c>
      <c r="U35" s="28">
        <f t="shared" si="19"/>
        <v>0</v>
      </c>
      <c r="V35" s="28">
        <f t="shared" si="20"/>
        <v>0</v>
      </c>
      <c r="W35" s="28">
        <f t="shared" si="21"/>
        <v>0</v>
      </c>
      <c r="X35" s="29">
        <f t="shared" si="22"/>
        <v>-0.0008695652173913044</v>
      </c>
      <c r="Y35" s="22">
        <f t="shared" si="23"/>
        <v>0.203511587756031</v>
      </c>
      <c r="Z35" s="23">
        <f t="shared" si="26"/>
        <v>1.203511587756031</v>
      </c>
      <c r="AA35" s="44">
        <f t="shared" si="24"/>
        <v>28</v>
      </c>
    </row>
    <row r="36" spans="1:27" s="4" customFormat="1" ht="18">
      <c r="A36" s="16" t="s">
        <v>16</v>
      </c>
      <c r="B36" s="119" t="s">
        <v>27</v>
      </c>
      <c r="C36" s="103">
        <v>0.009</v>
      </c>
      <c r="D36" s="104">
        <v>1.1</v>
      </c>
      <c r="E36" s="105">
        <v>1.4</v>
      </c>
      <c r="F36" s="104">
        <v>0.89</v>
      </c>
      <c r="G36" s="103">
        <v>0.41</v>
      </c>
      <c r="H36" s="104">
        <v>0.03</v>
      </c>
      <c r="I36" s="104">
        <v>0.46</v>
      </c>
      <c r="J36" s="104">
        <v>0</v>
      </c>
      <c r="K36" s="104">
        <v>0</v>
      </c>
      <c r="L36" s="104">
        <v>0</v>
      </c>
      <c r="M36" s="105">
        <v>0.01</v>
      </c>
      <c r="N36" s="30">
        <f t="shared" si="25"/>
        <v>0.0014999999999999998</v>
      </c>
      <c r="O36" s="28">
        <f t="shared" si="25"/>
        <v>0.07333333333333333</v>
      </c>
      <c r="P36" s="28">
        <f t="shared" si="17"/>
        <v>0.018918918918918916</v>
      </c>
      <c r="Q36" s="28">
        <f t="shared" si="17"/>
        <v>0.178</v>
      </c>
      <c r="R36" s="28">
        <f t="shared" si="17"/>
        <v>0.0010224438902743142</v>
      </c>
      <c r="S36" s="28">
        <f t="shared" si="18"/>
        <v>0.0015</v>
      </c>
      <c r="T36" s="28">
        <f t="shared" si="18"/>
        <v>0.006216216216216217</v>
      </c>
      <c r="U36" s="28">
        <f t="shared" si="19"/>
        <v>0</v>
      </c>
      <c r="V36" s="28">
        <f t="shared" si="20"/>
        <v>0</v>
      </c>
      <c r="W36" s="28">
        <f t="shared" si="21"/>
        <v>0</v>
      </c>
      <c r="X36" s="29">
        <f t="shared" si="22"/>
        <v>0.0004347826086956522</v>
      </c>
      <c r="Y36" s="22">
        <f t="shared" si="23"/>
        <v>0.28092569496743847</v>
      </c>
      <c r="Z36" s="23">
        <f t="shared" si="26"/>
        <v>1.2809256949674386</v>
      </c>
      <c r="AA36" s="44">
        <f t="shared" si="24"/>
        <v>39</v>
      </c>
    </row>
    <row r="37" spans="1:27" s="4" customFormat="1" ht="18">
      <c r="A37" s="16" t="s">
        <v>16</v>
      </c>
      <c r="B37" s="119" t="s">
        <v>28</v>
      </c>
      <c r="C37" s="103">
        <v>0.15</v>
      </c>
      <c r="D37" s="104">
        <v>1.1</v>
      </c>
      <c r="E37" s="105">
        <v>0.97</v>
      </c>
      <c r="F37" s="104">
        <v>0.96</v>
      </c>
      <c r="G37" s="103">
        <v>1</v>
      </c>
      <c r="H37" s="104">
        <v>0.067</v>
      </c>
      <c r="I37" s="104">
        <v>0.98</v>
      </c>
      <c r="J37" s="104">
        <v>0</v>
      </c>
      <c r="K37" s="104">
        <v>0.01</v>
      </c>
      <c r="L37" s="104">
        <v>0</v>
      </c>
      <c r="M37" s="105">
        <v>0.03</v>
      </c>
      <c r="N37" s="30">
        <f t="shared" si="25"/>
        <v>0.024999999999999998</v>
      </c>
      <c r="O37" s="28">
        <f t="shared" si="25"/>
        <v>0.07333333333333333</v>
      </c>
      <c r="P37" s="28">
        <f t="shared" si="17"/>
        <v>0.013108108108108108</v>
      </c>
      <c r="Q37" s="28">
        <f t="shared" si="17"/>
        <v>0.192</v>
      </c>
      <c r="R37" s="28">
        <f t="shared" si="17"/>
        <v>0.0024937655860349127</v>
      </c>
      <c r="S37" s="28">
        <f t="shared" si="18"/>
        <v>0.00335</v>
      </c>
      <c r="T37" s="28">
        <f t="shared" si="18"/>
        <v>0.013243243243243243</v>
      </c>
      <c r="U37" s="28">
        <f t="shared" si="19"/>
        <v>0</v>
      </c>
      <c r="V37" s="28">
        <f t="shared" si="20"/>
        <v>3.861003861003861E-05</v>
      </c>
      <c r="W37" s="28">
        <f t="shared" si="21"/>
        <v>0</v>
      </c>
      <c r="X37" s="29">
        <f t="shared" si="22"/>
        <v>0.0013043478260869564</v>
      </c>
      <c r="Y37" s="22">
        <f t="shared" si="23"/>
        <v>0.32387140813541665</v>
      </c>
      <c r="Z37" s="23">
        <f t="shared" si="26"/>
        <v>1.3238714081354166</v>
      </c>
      <c r="AA37" s="44">
        <f t="shared" si="24"/>
        <v>42</v>
      </c>
    </row>
    <row r="38" spans="1:27" s="4" customFormat="1" ht="18">
      <c r="A38" s="16" t="s">
        <v>16</v>
      </c>
      <c r="B38" s="119" t="s">
        <v>29</v>
      </c>
      <c r="C38" s="103">
        <v>0.089</v>
      </c>
      <c r="D38" s="104">
        <v>1</v>
      </c>
      <c r="E38" s="105">
        <v>0.92</v>
      </c>
      <c r="F38" s="104">
        <v>1.1</v>
      </c>
      <c r="G38" s="103">
        <v>1</v>
      </c>
      <c r="H38" s="104">
        <v>0.07</v>
      </c>
      <c r="I38" s="104">
        <v>1.1</v>
      </c>
      <c r="J38" s="104">
        <v>0</v>
      </c>
      <c r="K38" s="104">
        <v>0.01</v>
      </c>
      <c r="L38" s="104">
        <v>0</v>
      </c>
      <c r="M38" s="105">
        <v>-0.01</v>
      </c>
      <c r="N38" s="30">
        <f t="shared" si="25"/>
        <v>0.014833333333333332</v>
      </c>
      <c r="O38" s="28">
        <f t="shared" si="25"/>
        <v>0.06666666666666667</v>
      </c>
      <c r="P38" s="28">
        <f t="shared" si="17"/>
        <v>0.012432432432432434</v>
      </c>
      <c r="Q38" s="28">
        <f t="shared" si="17"/>
        <v>0.22000000000000003</v>
      </c>
      <c r="R38" s="28">
        <f t="shared" si="17"/>
        <v>0.0024937655860349127</v>
      </c>
      <c r="S38" s="28">
        <f t="shared" si="18"/>
        <v>0.0035000000000000005</v>
      </c>
      <c r="T38" s="28">
        <f t="shared" si="18"/>
        <v>0.014864864864864866</v>
      </c>
      <c r="U38" s="28">
        <f t="shared" si="19"/>
        <v>0</v>
      </c>
      <c r="V38" s="28">
        <f t="shared" si="20"/>
        <v>3.861003861003861E-05</v>
      </c>
      <c r="W38" s="28">
        <f t="shared" si="21"/>
        <v>0</v>
      </c>
      <c r="X38" s="29">
        <f t="shared" si="22"/>
        <v>-0.0004347826086956522</v>
      </c>
      <c r="Y38" s="22">
        <f t="shared" si="23"/>
        <v>0.33439489031324665</v>
      </c>
      <c r="Z38" s="23">
        <f t="shared" si="26"/>
        <v>1.3343948903132468</v>
      </c>
      <c r="AA38" s="44">
        <f t="shared" si="24"/>
        <v>43</v>
      </c>
    </row>
    <row r="39" spans="1:27" s="4" customFormat="1" ht="18">
      <c r="A39" s="16" t="s">
        <v>16</v>
      </c>
      <c r="B39" s="119" t="s">
        <v>30</v>
      </c>
      <c r="C39" s="103">
        <v>0.026</v>
      </c>
      <c r="D39" s="104">
        <v>1</v>
      </c>
      <c r="E39" s="105">
        <v>0.85</v>
      </c>
      <c r="F39" s="104">
        <v>1</v>
      </c>
      <c r="G39" s="103">
        <v>0.88</v>
      </c>
      <c r="H39" s="104">
        <v>0.07</v>
      </c>
      <c r="I39" s="104">
        <v>0.77</v>
      </c>
      <c r="J39" s="104">
        <v>0</v>
      </c>
      <c r="K39" s="104">
        <v>0</v>
      </c>
      <c r="L39" s="104">
        <v>0</v>
      </c>
      <c r="M39" s="105">
        <v>-0.09</v>
      </c>
      <c r="N39" s="30">
        <f t="shared" si="25"/>
        <v>0.004333333333333333</v>
      </c>
      <c r="O39" s="28">
        <f t="shared" si="25"/>
        <v>0.06666666666666667</v>
      </c>
      <c r="P39" s="28">
        <f t="shared" si="17"/>
        <v>0.011486486486486485</v>
      </c>
      <c r="Q39" s="28">
        <f t="shared" si="17"/>
        <v>0.2</v>
      </c>
      <c r="R39" s="28">
        <f t="shared" si="17"/>
        <v>0.0021945137157107233</v>
      </c>
      <c r="S39" s="28">
        <f t="shared" si="18"/>
        <v>0.0035000000000000005</v>
      </c>
      <c r="T39" s="28">
        <f t="shared" si="18"/>
        <v>0.010405405405405405</v>
      </c>
      <c r="U39" s="28">
        <f t="shared" si="19"/>
        <v>0</v>
      </c>
      <c r="V39" s="28">
        <f t="shared" si="20"/>
        <v>0</v>
      </c>
      <c r="W39" s="28">
        <f t="shared" si="21"/>
        <v>0</v>
      </c>
      <c r="X39" s="29">
        <f t="shared" si="22"/>
        <v>-0.003913043478260869</v>
      </c>
      <c r="Y39" s="22">
        <f t="shared" si="23"/>
        <v>0.29467336212934175</v>
      </c>
      <c r="Z39" s="23">
        <f t="shared" si="26"/>
        <v>1.2946733621293418</v>
      </c>
      <c r="AA39" s="44">
        <f t="shared" si="24"/>
        <v>40</v>
      </c>
    </row>
    <row r="40" spans="1:27" s="4" customFormat="1" ht="18">
      <c r="A40" s="16" t="s">
        <v>16</v>
      </c>
      <c r="B40" s="119" t="s">
        <v>31</v>
      </c>
      <c r="C40" s="103">
        <v>0.0145</v>
      </c>
      <c r="D40" s="104">
        <v>0.93</v>
      </c>
      <c r="E40" s="105">
        <v>0.57</v>
      </c>
      <c r="F40" s="104">
        <v>0.91</v>
      </c>
      <c r="G40" s="103">
        <v>0.58</v>
      </c>
      <c r="H40" s="104">
        <v>0.03</v>
      </c>
      <c r="I40" s="104">
        <v>0.61</v>
      </c>
      <c r="J40" s="104">
        <v>0.03</v>
      </c>
      <c r="K40" s="104">
        <v>0</v>
      </c>
      <c r="L40" s="104">
        <v>0</v>
      </c>
      <c r="M40" s="105">
        <v>-0.06</v>
      </c>
      <c r="N40" s="30">
        <f t="shared" si="25"/>
        <v>0.002416666666666667</v>
      </c>
      <c r="O40" s="28">
        <f t="shared" si="25"/>
        <v>0.062000000000000006</v>
      </c>
      <c r="P40" s="28">
        <f t="shared" si="17"/>
        <v>0.007702702702702702</v>
      </c>
      <c r="Q40" s="28">
        <f t="shared" si="17"/>
        <v>0.182</v>
      </c>
      <c r="R40" s="28">
        <f t="shared" si="17"/>
        <v>0.0014463840399002493</v>
      </c>
      <c r="S40" s="28">
        <f t="shared" si="18"/>
        <v>0.0015</v>
      </c>
      <c r="T40" s="28">
        <f t="shared" si="18"/>
        <v>0.008243243243243242</v>
      </c>
      <c r="U40" s="28">
        <f t="shared" si="19"/>
        <v>0.00010101010101010101</v>
      </c>
      <c r="V40" s="28">
        <f t="shared" si="20"/>
        <v>0</v>
      </c>
      <c r="W40" s="28">
        <f t="shared" si="21"/>
        <v>0</v>
      </c>
      <c r="X40" s="29">
        <f t="shared" si="22"/>
        <v>-0.002608695652173913</v>
      </c>
      <c r="Y40" s="22">
        <f t="shared" si="23"/>
        <v>0.26280131110134913</v>
      </c>
      <c r="Z40" s="23">
        <f t="shared" si="26"/>
        <v>1.2628013111013492</v>
      </c>
      <c r="AA40" s="44">
        <f t="shared" si="24"/>
        <v>35</v>
      </c>
    </row>
    <row r="41" spans="1:27" s="4" customFormat="1" ht="18">
      <c r="A41" s="16" t="s">
        <v>16</v>
      </c>
      <c r="B41" s="119" t="s">
        <v>32</v>
      </c>
      <c r="C41" s="103">
        <v>0.0115</v>
      </c>
      <c r="D41" s="104">
        <v>0.83</v>
      </c>
      <c r="E41" s="105">
        <v>0.69</v>
      </c>
      <c r="F41" s="104">
        <v>0.92</v>
      </c>
      <c r="G41" s="103">
        <v>0.44</v>
      </c>
      <c r="H41" s="104">
        <v>0.03</v>
      </c>
      <c r="I41" s="104">
        <v>0.42</v>
      </c>
      <c r="J41" s="104">
        <v>0.01</v>
      </c>
      <c r="K41" s="104">
        <v>0</v>
      </c>
      <c r="L41" s="104">
        <v>0</v>
      </c>
      <c r="M41" s="105">
        <v>-0.08</v>
      </c>
      <c r="N41" s="30">
        <f t="shared" si="25"/>
        <v>0.0019166666666666666</v>
      </c>
      <c r="O41" s="28">
        <f t="shared" si="25"/>
        <v>0.05533333333333333</v>
      </c>
      <c r="P41" s="28">
        <f t="shared" si="17"/>
        <v>0.009324324324324323</v>
      </c>
      <c r="Q41" s="28">
        <f t="shared" si="17"/>
        <v>0.184</v>
      </c>
      <c r="R41" s="28">
        <f t="shared" si="17"/>
        <v>0.0010972568578553616</v>
      </c>
      <c r="S41" s="28">
        <f t="shared" si="18"/>
        <v>0.0015</v>
      </c>
      <c r="T41" s="28">
        <f t="shared" si="18"/>
        <v>0.005675675675675676</v>
      </c>
      <c r="U41" s="28">
        <f t="shared" si="19"/>
        <v>3.367003367003367E-05</v>
      </c>
      <c r="V41" s="28">
        <f t="shared" si="20"/>
        <v>0</v>
      </c>
      <c r="W41" s="28">
        <f t="shared" si="21"/>
        <v>0</v>
      </c>
      <c r="X41" s="29">
        <f t="shared" si="22"/>
        <v>-0.0034782608695652175</v>
      </c>
      <c r="Y41" s="22">
        <f t="shared" si="23"/>
        <v>0.2554026660219602</v>
      </c>
      <c r="Z41" s="23">
        <f t="shared" si="26"/>
        <v>1.2554026660219602</v>
      </c>
      <c r="AA41" s="44">
        <f t="shared" si="24"/>
        <v>34</v>
      </c>
    </row>
    <row r="42" spans="1:27" s="4" customFormat="1" ht="18">
      <c r="A42" s="16" t="s">
        <v>16</v>
      </c>
      <c r="B42" s="119" t="s">
        <v>33</v>
      </c>
      <c r="C42" s="103">
        <v>0.034</v>
      </c>
      <c r="D42" s="104">
        <v>0.92</v>
      </c>
      <c r="E42" s="105">
        <v>0.58</v>
      </c>
      <c r="F42" s="104">
        <v>0.98</v>
      </c>
      <c r="G42" s="103">
        <v>0.43</v>
      </c>
      <c r="H42" s="104">
        <v>0.03</v>
      </c>
      <c r="I42" s="104">
        <v>0.52</v>
      </c>
      <c r="J42" s="104">
        <v>0</v>
      </c>
      <c r="K42" s="104">
        <v>0</v>
      </c>
      <c r="L42" s="104">
        <v>0</v>
      </c>
      <c r="M42" s="105">
        <v>-0.03</v>
      </c>
      <c r="N42" s="30">
        <f t="shared" si="25"/>
        <v>0.005666666666666667</v>
      </c>
      <c r="O42" s="28">
        <f t="shared" si="25"/>
        <v>0.06133333333333334</v>
      </c>
      <c r="P42" s="28">
        <f t="shared" si="17"/>
        <v>0.007837837837837838</v>
      </c>
      <c r="Q42" s="28">
        <f t="shared" si="17"/>
        <v>0.196</v>
      </c>
      <c r="R42" s="28">
        <f t="shared" si="17"/>
        <v>0.0010723192019950125</v>
      </c>
      <c r="S42" s="28">
        <f t="shared" si="18"/>
        <v>0.0015</v>
      </c>
      <c r="T42" s="28">
        <f t="shared" si="18"/>
        <v>0.007027027027027027</v>
      </c>
      <c r="U42" s="28">
        <f t="shared" si="19"/>
        <v>0</v>
      </c>
      <c r="V42" s="28">
        <f t="shared" si="20"/>
        <v>0</v>
      </c>
      <c r="W42" s="28">
        <f t="shared" si="21"/>
        <v>0</v>
      </c>
      <c r="X42" s="29">
        <f t="shared" si="22"/>
        <v>-0.0013043478260869564</v>
      </c>
      <c r="Y42" s="22">
        <f t="shared" si="23"/>
        <v>0.27913283624077295</v>
      </c>
      <c r="Z42" s="23">
        <f t="shared" si="26"/>
        <v>1.279132836240773</v>
      </c>
      <c r="AA42" s="44">
        <f t="shared" si="24"/>
        <v>36</v>
      </c>
    </row>
    <row r="43" spans="1:27" s="4" customFormat="1" ht="18">
      <c r="A43" s="16" t="s">
        <v>16</v>
      </c>
      <c r="B43" s="119" t="s">
        <v>34</v>
      </c>
      <c r="C43" s="103">
        <v>0.0075</v>
      </c>
      <c r="D43" s="104">
        <v>1</v>
      </c>
      <c r="E43" s="105">
        <v>0.55</v>
      </c>
      <c r="F43" s="104">
        <v>0.83</v>
      </c>
      <c r="G43" s="103">
        <v>0.54</v>
      </c>
      <c r="H43" s="104">
        <v>0.03</v>
      </c>
      <c r="I43" s="104">
        <v>0.68</v>
      </c>
      <c r="J43" s="104">
        <v>0</v>
      </c>
      <c r="K43" s="104">
        <v>0</v>
      </c>
      <c r="L43" s="104">
        <v>0</v>
      </c>
      <c r="M43" s="105">
        <v>-0.04</v>
      </c>
      <c r="N43" s="30">
        <f t="shared" si="25"/>
        <v>0.00125</v>
      </c>
      <c r="O43" s="28">
        <f t="shared" si="25"/>
        <v>0.06666666666666667</v>
      </c>
      <c r="P43" s="28">
        <f t="shared" si="17"/>
        <v>0.007432432432432433</v>
      </c>
      <c r="Q43" s="28">
        <f t="shared" si="17"/>
        <v>0.16599999999999998</v>
      </c>
      <c r="R43" s="28">
        <f t="shared" si="17"/>
        <v>0.001346633416458853</v>
      </c>
      <c r="S43" s="28">
        <f t="shared" si="18"/>
        <v>0.0015</v>
      </c>
      <c r="T43" s="28">
        <f t="shared" si="18"/>
        <v>0.009189189189189189</v>
      </c>
      <c r="U43" s="28">
        <f t="shared" si="19"/>
        <v>0</v>
      </c>
      <c r="V43" s="28">
        <f t="shared" si="20"/>
        <v>0</v>
      </c>
      <c r="W43" s="28">
        <f t="shared" si="21"/>
        <v>0</v>
      </c>
      <c r="X43" s="29">
        <f t="shared" si="22"/>
        <v>-0.0017391304347826088</v>
      </c>
      <c r="Y43" s="22">
        <f t="shared" si="23"/>
        <v>0.2516457912699645</v>
      </c>
      <c r="Z43" s="23">
        <f t="shared" si="26"/>
        <v>1.2516457912699646</v>
      </c>
      <c r="AA43" s="44">
        <f t="shared" si="24"/>
        <v>33</v>
      </c>
    </row>
    <row r="44" spans="1:27" s="4" customFormat="1" ht="18">
      <c r="A44" s="16" t="s">
        <v>16</v>
      </c>
      <c r="B44" s="119" t="s">
        <v>35</v>
      </c>
      <c r="C44" s="103">
        <v>0.0125</v>
      </c>
      <c r="D44" s="104">
        <v>0.87</v>
      </c>
      <c r="E44" s="105">
        <v>0.56</v>
      </c>
      <c r="F44" s="104">
        <v>0.87</v>
      </c>
      <c r="G44" s="103">
        <v>0.57</v>
      </c>
      <c r="H44" s="104">
        <v>0.03</v>
      </c>
      <c r="I44" s="104">
        <v>0.5</v>
      </c>
      <c r="J44" s="104">
        <v>-0.01</v>
      </c>
      <c r="K44" s="104">
        <v>0</v>
      </c>
      <c r="L44" s="104">
        <v>0</v>
      </c>
      <c r="M44" s="105">
        <v>-0.04</v>
      </c>
      <c r="N44" s="30">
        <f t="shared" si="25"/>
        <v>0.0020833333333333333</v>
      </c>
      <c r="O44" s="28">
        <f t="shared" si="25"/>
        <v>0.058</v>
      </c>
      <c r="P44" s="28">
        <f t="shared" si="17"/>
        <v>0.007567567567567568</v>
      </c>
      <c r="Q44" s="28">
        <f t="shared" si="17"/>
        <v>0.174</v>
      </c>
      <c r="R44" s="28">
        <f t="shared" si="17"/>
        <v>0.0014214463840399002</v>
      </c>
      <c r="S44" s="28">
        <f t="shared" si="18"/>
        <v>0.0015</v>
      </c>
      <c r="T44" s="28">
        <f t="shared" si="18"/>
        <v>0.006756756756756757</v>
      </c>
      <c r="U44" s="28">
        <f t="shared" si="19"/>
        <v>-3.367003367003367E-05</v>
      </c>
      <c r="V44" s="28">
        <f t="shared" si="20"/>
        <v>0</v>
      </c>
      <c r="W44" s="28">
        <f t="shared" si="21"/>
        <v>0</v>
      </c>
      <c r="X44" s="29">
        <f t="shared" si="22"/>
        <v>-0.0017391304347826088</v>
      </c>
      <c r="Y44" s="22">
        <f t="shared" si="23"/>
        <v>0.2495563035732449</v>
      </c>
      <c r="Z44" s="23">
        <f>Y44+1</f>
        <v>1.2495563035732449</v>
      </c>
      <c r="AA44" s="44">
        <f t="shared" si="24"/>
        <v>32</v>
      </c>
    </row>
    <row r="45" spans="1:27" s="4" customFormat="1" ht="18">
      <c r="A45" s="16" t="s">
        <v>16</v>
      </c>
      <c r="B45" s="119" t="s">
        <v>36</v>
      </c>
      <c r="C45" s="103">
        <v>0.008</v>
      </c>
      <c r="D45" s="104">
        <v>0.88</v>
      </c>
      <c r="E45" s="105">
        <v>0.83</v>
      </c>
      <c r="F45" s="104">
        <v>1</v>
      </c>
      <c r="G45" s="103">
        <v>0.57</v>
      </c>
      <c r="H45" s="104">
        <v>0.03</v>
      </c>
      <c r="I45" s="104">
        <v>0.55</v>
      </c>
      <c r="J45" s="104">
        <v>0</v>
      </c>
      <c r="K45" s="104">
        <v>0</v>
      </c>
      <c r="L45" s="104">
        <v>0</v>
      </c>
      <c r="M45" s="105">
        <v>-0.03</v>
      </c>
      <c r="N45" s="30">
        <f t="shared" si="25"/>
        <v>0.0013333333333333333</v>
      </c>
      <c r="O45" s="28">
        <f t="shared" si="25"/>
        <v>0.058666666666666666</v>
      </c>
      <c r="P45" s="28">
        <f t="shared" si="17"/>
        <v>0.011216216216216216</v>
      </c>
      <c r="Q45" s="28">
        <f t="shared" si="17"/>
        <v>0.2</v>
      </c>
      <c r="R45" s="28">
        <f t="shared" si="17"/>
        <v>0.0014214463840399002</v>
      </c>
      <c r="S45" s="28">
        <f t="shared" si="18"/>
        <v>0.0015</v>
      </c>
      <c r="T45" s="28">
        <f t="shared" si="18"/>
        <v>0.007432432432432433</v>
      </c>
      <c r="U45" s="28">
        <f t="shared" si="19"/>
        <v>0</v>
      </c>
      <c r="V45" s="28">
        <f t="shared" si="20"/>
        <v>0</v>
      </c>
      <c r="W45" s="28">
        <f t="shared" si="21"/>
        <v>0</v>
      </c>
      <c r="X45" s="29">
        <f t="shared" si="22"/>
        <v>-0.0013043478260869564</v>
      </c>
      <c r="Y45" s="22">
        <f t="shared" si="23"/>
        <v>0.2802657472066016</v>
      </c>
      <c r="Z45" s="23">
        <f t="shared" si="26"/>
        <v>1.2802657472066015</v>
      </c>
      <c r="AA45" s="44">
        <f t="shared" si="24"/>
        <v>38</v>
      </c>
    </row>
    <row r="46" spans="1:27" s="4" customFormat="1" ht="18">
      <c r="A46" s="16" t="s">
        <v>16</v>
      </c>
      <c r="B46" s="119" t="s">
        <v>37</v>
      </c>
      <c r="C46" s="103">
        <v>0.0065</v>
      </c>
      <c r="D46" s="104">
        <v>0.7</v>
      </c>
      <c r="E46" s="105">
        <v>0.59</v>
      </c>
      <c r="F46" s="104">
        <v>0.54</v>
      </c>
      <c r="G46" s="103">
        <v>0.49</v>
      </c>
      <c r="H46" s="104">
        <v>0.03</v>
      </c>
      <c r="I46" s="104">
        <v>0.51</v>
      </c>
      <c r="J46" s="104">
        <v>0</v>
      </c>
      <c r="K46" s="104">
        <v>0</v>
      </c>
      <c r="L46" s="104">
        <v>0</v>
      </c>
      <c r="M46" s="105">
        <v>0</v>
      </c>
      <c r="N46" s="30">
        <f t="shared" si="25"/>
        <v>0.0010833333333333333</v>
      </c>
      <c r="O46" s="28">
        <f t="shared" si="25"/>
        <v>0.04666666666666666</v>
      </c>
      <c r="P46" s="28">
        <f t="shared" si="17"/>
        <v>0.007972972972972973</v>
      </c>
      <c r="Q46" s="28">
        <f t="shared" si="17"/>
        <v>0.10800000000000001</v>
      </c>
      <c r="R46" s="28">
        <f t="shared" si="17"/>
        <v>0.0012219451371571072</v>
      </c>
      <c r="S46" s="28">
        <f t="shared" si="18"/>
        <v>0.0015</v>
      </c>
      <c r="T46" s="28">
        <f t="shared" si="18"/>
        <v>0.006891891891891892</v>
      </c>
      <c r="U46" s="28">
        <f t="shared" si="19"/>
        <v>0</v>
      </c>
      <c r="V46" s="28">
        <f t="shared" si="20"/>
        <v>0</v>
      </c>
      <c r="W46" s="28">
        <f t="shared" si="21"/>
        <v>0</v>
      </c>
      <c r="X46" s="29">
        <f t="shared" si="22"/>
        <v>0</v>
      </c>
      <c r="Y46" s="22">
        <f t="shared" si="23"/>
        <v>0.17333681000202197</v>
      </c>
      <c r="Z46" s="23">
        <f t="shared" si="26"/>
        <v>1.173336810002022</v>
      </c>
      <c r="AA46" s="44">
        <f t="shared" si="24"/>
        <v>25</v>
      </c>
    </row>
    <row r="47" spans="1:27" s="4" customFormat="1" ht="18">
      <c r="A47" s="16" t="s">
        <v>16</v>
      </c>
      <c r="B47" s="119" t="s">
        <v>38</v>
      </c>
      <c r="C47" s="103">
        <v>0.0065</v>
      </c>
      <c r="D47" s="104">
        <v>0.87</v>
      </c>
      <c r="E47" s="105">
        <v>0.7</v>
      </c>
      <c r="F47" s="104">
        <v>0.98</v>
      </c>
      <c r="G47" s="103">
        <v>0.79</v>
      </c>
      <c r="H47" s="104">
        <v>0.06</v>
      </c>
      <c r="I47" s="104">
        <v>0.88</v>
      </c>
      <c r="J47" s="104">
        <v>0</v>
      </c>
      <c r="K47" s="104">
        <v>0</v>
      </c>
      <c r="L47" s="104">
        <v>0</v>
      </c>
      <c r="M47" s="105">
        <v>-0.05</v>
      </c>
      <c r="N47" s="30">
        <f t="shared" si="25"/>
        <v>0.0010833333333333333</v>
      </c>
      <c r="O47" s="28">
        <f t="shared" si="25"/>
        <v>0.058</v>
      </c>
      <c r="P47" s="28">
        <f t="shared" si="17"/>
        <v>0.009459459459459458</v>
      </c>
      <c r="Q47" s="28">
        <f t="shared" si="17"/>
        <v>0.196</v>
      </c>
      <c r="R47" s="28">
        <f t="shared" si="17"/>
        <v>0.0019700748129675813</v>
      </c>
      <c r="S47" s="28">
        <f t="shared" si="18"/>
        <v>0.003</v>
      </c>
      <c r="T47" s="28">
        <f t="shared" si="18"/>
        <v>0.011891891891891892</v>
      </c>
      <c r="U47" s="28">
        <f t="shared" si="19"/>
        <v>0</v>
      </c>
      <c r="V47" s="28">
        <f t="shared" si="20"/>
        <v>0</v>
      </c>
      <c r="W47" s="28">
        <f t="shared" si="21"/>
        <v>0</v>
      </c>
      <c r="X47" s="29">
        <f t="shared" si="22"/>
        <v>-0.002173913043478261</v>
      </c>
      <c r="Y47" s="22">
        <f t="shared" si="23"/>
        <v>0.279230846454174</v>
      </c>
      <c r="Z47" s="23">
        <f t="shared" si="26"/>
        <v>1.279230846454174</v>
      </c>
      <c r="AA47" s="44">
        <f t="shared" si="24"/>
        <v>37</v>
      </c>
    </row>
    <row r="48" spans="1:27" s="4" customFormat="1" ht="18">
      <c r="A48" s="16" t="s">
        <v>16</v>
      </c>
      <c r="B48" s="119" t="s">
        <v>39</v>
      </c>
      <c r="C48" s="103">
        <v>0.014</v>
      </c>
      <c r="D48" s="104">
        <v>1.2</v>
      </c>
      <c r="E48" s="105">
        <v>0.71</v>
      </c>
      <c r="F48" s="104">
        <v>1</v>
      </c>
      <c r="G48" s="103">
        <v>0.73</v>
      </c>
      <c r="H48" s="104">
        <v>0.04</v>
      </c>
      <c r="I48" s="104">
        <v>0.68</v>
      </c>
      <c r="J48" s="104">
        <v>0</v>
      </c>
      <c r="K48" s="104">
        <v>0</v>
      </c>
      <c r="L48" s="104">
        <v>0</v>
      </c>
      <c r="M48" s="105">
        <v>-0.07</v>
      </c>
      <c r="N48" s="30">
        <f>C48/C$7</f>
        <v>0.0023333333333333335</v>
      </c>
      <c r="O48" s="28">
        <f>D48/D$7</f>
        <v>0.08</v>
      </c>
      <c r="P48" s="28">
        <f t="shared" si="17"/>
        <v>0.009594594594594594</v>
      </c>
      <c r="Q48" s="28">
        <f t="shared" si="17"/>
        <v>0.2</v>
      </c>
      <c r="R48" s="28">
        <f t="shared" si="17"/>
        <v>0.0018204488778054862</v>
      </c>
      <c r="S48" s="28">
        <f t="shared" si="18"/>
        <v>0.002</v>
      </c>
      <c r="T48" s="28">
        <f t="shared" si="18"/>
        <v>0.009189189189189189</v>
      </c>
      <c r="U48" s="28">
        <f t="shared" si="19"/>
        <v>0</v>
      </c>
      <c r="V48" s="28">
        <f t="shared" si="20"/>
        <v>0</v>
      </c>
      <c r="W48" s="28">
        <f t="shared" si="21"/>
        <v>0</v>
      </c>
      <c r="X48" s="29">
        <f t="shared" si="22"/>
        <v>-0.0030434782608695656</v>
      </c>
      <c r="Y48" s="22">
        <f t="shared" si="23"/>
        <v>0.301894087734053</v>
      </c>
      <c r="Z48" s="23">
        <f t="shared" si="26"/>
        <v>1.301894087734053</v>
      </c>
      <c r="AA48" s="44">
        <f t="shared" si="24"/>
        <v>41</v>
      </c>
    </row>
    <row r="49" spans="1:27" s="4" customFormat="1" ht="18">
      <c r="A49" s="16" t="s">
        <v>16</v>
      </c>
      <c r="B49" s="119" t="s">
        <v>40</v>
      </c>
      <c r="C49" s="103">
        <v>0.0125</v>
      </c>
      <c r="D49" s="104">
        <v>1.3</v>
      </c>
      <c r="E49" s="105">
        <v>1</v>
      </c>
      <c r="F49" s="104">
        <v>1.5</v>
      </c>
      <c r="G49" s="103">
        <v>0.72</v>
      </c>
      <c r="H49" s="104">
        <v>0.05</v>
      </c>
      <c r="I49" s="104">
        <v>0.67</v>
      </c>
      <c r="J49" s="104">
        <v>0.01</v>
      </c>
      <c r="K49" s="104">
        <v>0.01</v>
      </c>
      <c r="L49" s="104">
        <v>0</v>
      </c>
      <c r="M49" s="105">
        <v>-0.01</v>
      </c>
      <c r="N49" s="30">
        <f t="shared" si="25"/>
        <v>0.0020833333333333333</v>
      </c>
      <c r="O49" s="28">
        <f t="shared" si="25"/>
        <v>0.08666666666666667</v>
      </c>
      <c r="P49" s="28">
        <f aca="true" t="shared" si="27" ref="P49:P56">E49/E$7</f>
        <v>0.013513513513513514</v>
      </c>
      <c r="Q49" s="28">
        <f aca="true" t="shared" si="28" ref="Q49:Q56">F49/F$7</f>
        <v>0.3</v>
      </c>
      <c r="R49" s="28">
        <f aca="true" t="shared" si="29" ref="R49:R56">G49/G$7</f>
        <v>0.001795511221945137</v>
      </c>
      <c r="S49" s="28">
        <f aca="true" t="shared" si="30" ref="S49:S56">H49/H$7</f>
        <v>0.0025</v>
      </c>
      <c r="T49" s="28">
        <f aca="true" t="shared" si="31" ref="T49:T56">I49/I$7</f>
        <v>0.009054054054054055</v>
      </c>
      <c r="U49" s="28">
        <f t="shared" si="19"/>
        <v>3.367003367003367E-05</v>
      </c>
      <c r="V49" s="28">
        <f t="shared" si="20"/>
        <v>3.861003861003861E-05</v>
      </c>
      <c r="W49" s="28">
        <f t="shared" si="21"/>
        <v>0</v>
      </c>
      <c r="X49" s="29">
        <f t="shared" si="22"/>
        <v>-0.0004347826086956522</v>
      </c>
      <c r="Y49" s="22">
        <f t="shared" si="23"/>
        <v>0.4152505762530972</v>
      </c>
      <c r="Z49" s="23">
        <f t="shared" si="26"/>
        <v>1.4152505762530971</v>
      </c>
      <c r="AA49" s="44">
        <f t="shared" si="24"/>
        <v>46</v>
      </c>
    </row>
    <row r="50" spans="1:27" s="4" customFormat="1" ht="18">
      <c r="A50" s="16" t="s">
        <v>16</v>
      </c>
      <c r="B50" s="119" t="s">
        <v>41</v>
      </c>
      <c r="C50" s="103">
        <v>0.011</v>
      </c>
      <c r="D50" s="104">
        <v>0.66</v>
      </c>
      <c r="E50" s="105">
        <v>0.35</v>
      </c>
      <c r="F50" s="104">
        <v>0.79</v>
      </c>
      <c r="G50" s="103">
        <v>0.36</v>
      </c>
      <c r="H50" s="104">
        <v>0.01</v>
      </c>
      <c r="I50" s="104">
        <v>0.37</v>
      </c>
      <c r="J50" s="104">
        <v>0.01</v>
      </c>
      <c r="K50" s="104">
        <v>0.01</v>
      </c>
      <c r="L50" s="104">
        <v>0</v>
      </c>
      <c r="M50" s="105">
        <v>-0.09</v>
      </c>
      <c r="N50" s="30">
        <f t="shared" si="25"/>
        <v>0.0018333333333333333</v>
      </c>
      <c r="O50" s="28">
        <f t="shared" si="25"/>
        <v>0.044000000000000004</v>
      </c>
      <c r="P50" s="28">
        <f t="shared" si="27"/>
        <v>0.004729729729729729</v>
      </c>
      <c r="Q50" s="28">
        <f t="shared" si="28"/>
        <v>0.158</v>
      </c>
      <c r="R50" s="28">
        <f t="shared" si="29"/>
        <v>0.0008977556109725685</v>
      </c>
      <c r="S50" s="28">
        <f t="shared" si="30"/>
        <v>0.0005</v>
      </c>
      <c r="T50" s="28">
        <f t="shared" si="31"/>
        <v>0.005</v>
      </c>
      <c r="U50" s="28">
        <f t="shared" si="19"/>
        <v>3.367003367003367E-05</v>
      </c>
      <c r="V50" s="28">
        <f t="shared" si="20"/>
        <v>3.861003861003861E-05</v>
      </c>
      <c r="W50" s="28">
        <f t="shared" si="21"/>
        <v>0</v>
      </c>
      <c r="X50" s="29">
        <f t="shared" si="22"/>
        <v>-0.003913043478260869</v>
      </c>
      <c r="Y50" s="22">
        <f t="shared" si="23"/>
        <v>0.21112005526805483</v>
      </c>
      <c r="Z50" s="23">
        <f t="shared" si="26"/>
        <v>1.2111200552680548</v>
      </c>
      <c r="AA50" s="44">
        <f t="shared" si="24"/>
        <v>29</v>
      </c>
    </row>
    <row r="51" spans="1:27" s="4" customFormat="1" ht="18">
      <c r="A51" s="16" t="s">
        <v>16</v>
      </c>
      <c r="B51" s="119" t="s">
        <v>42</v>
      </c>
      <c r="C51" s="103">
        <v>0.08</v>
      </c>
      <c r="D51" s="104">
        <v>0.71</v>
      </c>
      <c r="E51" s="105">
        <v>1.2</v>
      </c>
      <c r="F51" s="104">
        <v>0.66</v>
      </c>
      <c r="G51" s="103">
        <v>0.9</v>
      </c>
      <c r="H51" s="104">
        <v>0.06</v>
      </c>
      <c r="I51" s="104">
        <v>0.86</v>
      </c>
      <c r="J51" s="104">
        <v>0</v>
      </c>
      <c r="K51" s="104">
        <v>0</v>
      </c>
      <c r="L51" s="104">
        <v>0</v>
      </c>
      <c r="M51" s="105">
        <v>0.01</v>
      </c>
      <c r="N51" s="30">
        <f t="shared" si="25"/>
        <v>0.013333333333333334</v>
      </c>
      <c r="O51" s="28">
        <f t="shared" si="25"/>
        <v>0.04733333333333333</v>
      </c>
      <c r="P51" s="28">
        <f t="shared" si="27"/>
        <v>0.016216216216216217</v>
      </c>
      <c r="Q51" s="28">
        <f t="shared" si="28"/>
        <v>0.132</v>
      </c>
      <c r="R51" s="28">
        <f t="shared" si="29"/>
        <v>0.0022443890274314216</v>
      </c>
      <c r="S51" s="28">
        <f t="shared" si="30"/>
        <v>0.003</v>
      </c>
      <c r="T51" s="28">
        <f t="shared" si="31"/>
        <v>0.011621621621621621</v>
      </c>
      <c r="U51" s="28">
        <f t="shared" si="19"/>
        <v>0</v>
      </c>
      <c r="V51" s="28">
        <f t="shared" si="20"/>
        <v>0</v>
      </c>
      <c r="W51" s="28">
        <f t="shared" si="21"/>
        <v>0</v>
      </c>
      <c r="X51" s="29">
        <f t="shared" si="22"/>
        <v>0.0004347826086956522</v>
      </c>
      <c r="Y51" s="22">
        <f t="shared" si="23"/>
        <v>0.2261836761406316</v>
      </c>
      <c r="Z51" s="23">
        <f t="shared" si="26"/>
        <v>1.2261836761406315</v>
      </c>
      <c r="AA51" s="44">
        <f t="shared" si="24"/>
        <v>30</v>
      </c>
    </row>
    <row r="52" spans="1:27" s="4" customFormat="1" ht="18">
      <c r="A52" s="16" t="s">
        <v>16</v>
      </c>
      <c r="B52" s="119" t="s">
        <v>43</v>
      </c>
      <c r="C52" s="103">
        <v>0.15</v>
      </c>
      <c r="D52" s="104">
        <v>0.44</v>
      </c>
      <c r="E52" s="105">
        <v>0.42</v>
      </c>
      <c r="F52" s="104">
        <v>0.54</v>
      </c>
      <c r="G52" s="103">
        <v>0.77</v>
      </c>
      <c r="H52" s="104">
        <v>0.03</v>
      </c>
      <c r="I52" s="104">
        <v>0.74</v>
      </c>
      <c r="J52" s="104">
        <v>0.01</v>
      </c>
      <c r="K52" s="104">
        <v>0</v>
      </c>
      <c r="L52" s="104">
        <v>0</v>
      </c>
      <c r="M52" s="105">
        <v>0.01</v>
      </c>
      <c r="N52" s="30">
        <f t="shared" si="25"/>
        <v>0.024999999999999998</v>
      </c>
      <c r="O52" s="28">
        <f t="shared" si="25"/>
        <v>0.029333333333333333</v>
      </c>
      <c r="P52" s="28">
        <f t="shared" si="27"/>
        <v>0.005675675675675676</v>
      </c>
      <c r="Q52" s="28">
        <f t="shared" si="28"/>
        <v>0.10800000000000001</v>
      </c>
      <c r="R52" s="28">
        <f t="shared" si="29"/>
        <v>0.0019201995012468828</v>
      </c>
      <c r="S52" s="28">
        <f t="shared" si="30"/>
        <v>0.0015</v>
      </c>
      <c r="T52" s="28">
        <f t="shared" si="31"/>
        <v>0.01</v>
      </c>
      <c r="U52" s="28">
        <f t="shared" si="19"/>
        <v>3.367003367003367E-05</v>
      </c>
      <c r="V52" s="28">
        <f t="shared" si="20"/>
        <v>0</v>
      </c>
      <c r="W52" s="28">
        <f t="shared" si="21"/>
        <v>0</v>
      </c>
      <c r="X52" s="29">
        <f t="shared" si="22"/>
        <v>0.0004347826086956522</v>
      </c>
      <c r="Y52" s="22">
        <f t="shared" si="23"/>
        <v>0.18189766115262157</v>
      </c>
      <c r="Z52" s="23">
        <f t="shared" si="26"/>
        <v>1.1818976611526215</v>
      </c>
      <c r="AA52" s="44">
        <f t="shared" si="24"/>
        <v>26</v>
      </c>
    </row>
    <row r="53" spans="1:27" s="4" customFormat="1" ht="18">
      <c r="A53" s="16" t="s">
        <v>16</v>
      </c>
      <c r="B53" s="119" t="s">
        <v>44</v>
      </c>
      <c r="C53" s="103">
        <v>0.1</v>
      </c>
      <c r="D53" s="104">
        <v>0.52</v>
      </c>
      <c r="E53" s="105">
        <v>0.49</v>
      </c>
      <c r="F53" s="104">
        <v>0.49</v>
      </c>
      <c r="G53" s="103">
        <v>0.8</v>
      </c>
      <c r="H53" s="104">
        <v>0.05</v>
      </c>
      <c r="I53" s="104">
        <v>0.8</v>
      </c>
      <c r="J53" s="104">
        <v>0</v>
      </c>
      <c r="K53" s="104">
        <v>0</v>
      </c>
      <c r="L53" s="104">
        <v>0</v>
      </c>
      <c r="M53" s="105">
        <v>0.04</v>
      </c>
      <c r="N53" s="30">
        <f>C53/C$7</f>
        <v>0.016666666666666666</v>
      </c>
      <c r="O53" s="28">
        <f>D53/D$7</f>
        <v>0.034666666666666665</v>
      </c>
      <c r="P53" s="28">
        <f t="shared" si="27"/>
        <v>0.006621621621621622</v>
      </c>
      <c r="Q53" s="28">
        <f t="shared" si="28"/>
        <v>0.098</v>
      </c>
      <c r="R53" s="28">
        <f t="shared" si="29"/>
        <v>0.0019950124688279305</v>
      </c>
      <c r="S53" s="28">
        <f t="shared" si="30"/>
        <v>0.0025</v>
      </c>
      <c r="T53" s="28">
        <f t="shared" si="31"/>
        <v>0.010810810810810811</v>
      </c>
      <c r="U53" s="28">
        <f t="shared" si="19"/>
        <v>0</v>
      </c>
      <c r="V53" s="28">
        <f t="shared" si="20"/>
        <v>0</v>
      </c>
      <c r="W53" s="28">
        <f t="shared" si="21"/>
        <v>0</v>
      </c>
      <c r="X53" s="29">
        <f t="shared" si="22"/>
        <v>0.0017391304347826088</v>
      </c>
      <c r="Y53" s="22">
        <f t="shared" si="23"/>
        <v>0.1729999086693763</v>
      </c>
      <c r="Z53" s="23">
        <f t="shared" si="26"/>
        <v>1.1729999086693763</v>
      </c>
      <c r="AA53" s="44">
        <f t="shared" si="24"/>
        <v>24</v>
      </c>
    </row>
    <row r="54" spans="1:27" s="4" customFormat="1" ht="18">
      <c r="A54" s="16" t="s">
        <v>16</v>
      </c>
      <c r="B54" s="119" t="s">
        <v>45</v>
      </c>
      <c r="C54" s="103">
        <v>0.18</v>
      </c>
      <c r="D54" s="104">
        <v>0.43</v>
      </c>
      <c r="E54" s="105">
        <v>0.48</v>
      </c>
      <c r="F54" s="104">
        <v>0.44</v>
      </c>
      <c r="G54" s="103">
        <v>0.94</v>
      </c>
      <c r="H54" s="104">
        <v>0.03</v>
      </c>
      <c r="I54" s="104">
        <v>0.99</v>
      </c>
      <c r="J54" s="104">
        <v>-0.01</v>
      </c>
      <c r="K54" s="104">
        <v>0.02</v>
      </c>
      <c r="L54" s="104">
        <v>0</v>
      </c>
      <c r="M54" s="105">
        <v>0.04</v>
      </c>
      <c r="N54" s="30">
        <f t="shared" si="25"/>
        <v>0.03</v>
      </c>
      <c r="O54" s="28">
        <f t="shared" si="25"/>
        <v>0.028666666666666667</v>
      </c>
      <c r="P54" s="28">
        <f t="shared" si="27"/>
        <v>0.006486486486486486</v>
      </c>
      <c r="Q54" s="28">
        <f t="shared" si="28"/>
        <v>0.088</v>
      </c>
      <c r="R54" s="28">
        <f t="shared" si="29"/>
        <v>0.0023441396508728177</v>
      </c>
      <c r="S54" s="28">
        <f t="shared" si="30"/>
        <v>0.0015</v>
      </c>
      <c r="T54" s="28">
        <f t="shared" si="31"/>
        <v>0.013378378378378379</v>
      </c>
      <c r="U54" s="28">
        <f t="shared" si="19"/>
        <v>-3.367003367003367E-05</v>
      </c>
      <c r="V54" s="28">
        <f t="shared" si="20"/>
        <v>7.722007722007723E-05</v>
      </c>
      <c r="W54" s="28">
        <f t="shared" si="21"/>
        <v>0</v>
      </c>
      <c r="X54" s="29">
        <f t="shared" si="22"/>
        <v>0.0017391304347826088</v>
      </c>
      <c r="Y54" s="22">
        <f t="shared" si="23"/>
        <v>0.172158351660737</v>
      </c>
      <c r="Z54" s="23">
        <f t="shared" si="26"/>
        <v>1.172158351660737</v>
      </c>
      <c r="AA54" s="44">
        <f t="shared" si="24"/>
        <v>23</v>
      </c>
    </row>
    <row r="55" spans="1:27" s="4" customFormat="1" ht="18">
      <c r="A55" s="31" t="s">
        <v>16</v>
      </c>
      <c r="B55" s="119" t="s">
        <v>46</v>
      </c>
      <c r="C55" s="103">
        <v>0.036</v>
      </c>
      <c r="D55" s="104">
        <v>0.5</v>
      </c>
      <c r="E55" s="105">
        <v>0.49</v>
      </c>
      <c r="F55" s="104">
        <v>0.66</v>
      </c>
      <c r="G55" s="103">
        <v>0.93</v>
      </c>
      <c r="H55" s="104">
        <v>0.06</v>
      </c>
      <c r="I55" s="104">
        <v>0.9</v>
      </c>
      <c r="J55" s="104">
        <v>-0.01</v>
      </c>
      <c r="K55" s="104">
        <v>-0.01</v>
      </c>
      <c r="L55" s="104">
        <v>0</v>
      </c>
      <c r="M55" s="105">
        <v>0.04</v>
      </c>
      <c r="N55" s="30">
        <f t="shared" si="25"/>
        <v>0.005999999999999999</v>
      </c>
      <c r="O55" s="28">
        <f t="shared" si="25"/>
        <v>0.03333333333333333</v>
      </c>
      <c r="P55" s="28">
        <f t="shared" si="27"/>
        <v>0.006621621621621622</v>
      </c>
      <c r="Q55" s="28">
        <f t="shared" si="28"/>
        <v>0.132</v>
      </c>
      <c r="R55" s="28">
        <f t="shared" si="29"/>
        <v>0.002319201995012469</v>
      </c>
      <c r="S55" s="28">
        <f t="shared" si="30"/>
        <v>0.003</v>
      </c>
      <c r="T55" s="28">
        <f t="shared" si="31"/>
        <v>0.012162162162162163</v>
      </c>
      <c r="U55" s="28">
        <f t="shared" si="19"/>
        <v>-3.367003367003367E-05</v>
      </c>
      <c r="V55" s="28">
        <f t="shared" si="20"/>
        <v>-3.861003861003861E-05</v>
      </c>
      <c r="W55" s="28">
        <f t="shared" si="21"/>
        <v>0</v>
      </c>
      <c r="X55" s="29">
        <f t="shared" si="22"/>
        <v>0.0017391304347826088</v>
      </c>
      <c r="Y55" s="22">
        <f t="shared" si="23"/>
        <v>0.19710316947463216</v>
      </c>
      <c r="Z55" s="23">
        <f t="shared" si="26"/>
        <v>1.1971031694746321</v>
      </c>
      <c r="AA55" s="47">
        <f t="shared" si="24"/>
        <v>27</v>
      </c>
    </row>
    <row r="56" spans="1:27" s="4" customFormat="1" ht="18.75" thickBot="1">
      <c r="A56" s="52" t="s">
        <v>16</v>
      </c>
      <c r="B56" s="119" t="s">
        <v>47</v>
      </c>
      <c r="C56" s="106">
        <v>0.1</v>
      </c>
      <c r="D56" s="107">
        <v>1.2</v>
      </c>
      <c r="E56" s="108">
        <v>1.1</v>
      </c>
      <c r="F56" s="107">
        <v>1.1</v>
      </c>
      <c r="G56" s="106">
        <v>0.9</v>
      </c>
      <c r="H56" s="107">
        <v>0.05</v>
      </c>
      <c r="I56" s="107">
        <v>0.91</v>
      </c>
      <c r="J56" s="107">
        <v>0</v>
      </c>
      <c r="K56" s="107">
        <v>0.01</v>
      </c>
      <c r="L56" s="107">
        <v>0</v>
      </c>
      <c r="M56" s="108">
        <v>0</v>
      </c>
      <c r="N56" s="136">
        <f t="shared" si="25"/>
        <v>0.016666666666666666</v>
      </c>
      <c r="O56" s="137">
        <f t="shared" si="25"/>
        <v>0.08</v>
      </c>
      <c r="P56" s="137">
        <f t="shared" si="27"/>
        <v>0.014864864864864866</v>
      </c>
      <c r="Q56" s="137">
        <f t="shared" si="28"/>
        <v>0.22000000000000003</v>
      </c>
      <c r="R56" s="137">
        <f t="shared" si="29"/>
        <v>0.0022443890274314216</v>
      </c>
      <c r="S56" s="137">
        <f t="shared" si="30"/>
        <v>0.0025</v>
      </c>
      <c r="T56" s="137">
        <f t="shared" si="31"/>
        <v>0.012297297297297298</v>
      </c>
      <c r="U56" s="137">
        <f t="shared" si="19"/>
        <v>0</v>
      </c>
      <c r="V56" s="137">
        <f t="shared" si="20"/>
        <v>3.861003861003861E-05</v>
      </c>
      <c r="W56" s="137">
        <f t="shared" si="21"/>
        <v>0</v>
      </c>
      <c r="X56" s="138">
        <f t="shared" si="22"/>
        <v>0</v>
      </c>
      <c r="Y56" s="41">
        <f t="shared" si="23"/>
        <v>0.34861182789487033</v>
      </c>
      <c r="Z56" s="42">
        <f t="shared" si="26"/>
        <v>1.3486118278948704</v>
      </c>
      <c r="AA56" s="53">
        <f t="shared" si="24"/>
        <v>44</v>
      </c>
    </row>
    <row r="57" spans="1:27" s="4" customFormat="1" ht="18.75" thickBot="1">
      <c r="A57" s="72"/>
      <c r="B57" s="73" t="s">
        <v>22</v>
      </c>
      <c r="C57" s="74">
        <f>AVERAGE(C33:C56)</f>
        <v>0.047041666666666676</v>
      </c>
      <c r="D57" s="74">
        <f aca="true" t="shared" si="32" ref="D57:Y57">AVERAGE(D33:D56)</f>
        <v>0.8691666666666666</v>
      </c>
      <c r="E57" s="74">
        <f t="shared" si="32"/>
        <v>0.7395833333333331</v>
      </c>
      <c r="F57" s="74">
        <f t="shared" si="32"/>
        <v>0.8683333333333333</v>
      </c>
      <c r="G57" s="74">
        <f t="shared" si="32"/>
        <v>0.7250000000000001</v>
      </c>
      <c r="H57" s="74">
        <f t="shared" si="32"/>
        <v>0.043625000000000025</v>
      </c>
      <c r="I57" s="74">
        <f t="shared" si="32"/>
        <v>0.7254166666666667</v>
      </c>
      <c r="J57" s="74">
        <f t="shared" si="32"/>
        <v>0.0016666666666666668</v>
      </c>
      <c r="K57" s="74">
        <f t="shared" si="32"/>
        <v>0.0025</v>
      </c>
      <c r="L57" s="74">
        <f t="shared" si="32"/>
        <v>0</v>
      </c>
      <c r="M57" s="74">
        <f t="shared" si="32"/>
        <v>-0.017916666666666664</v>
      </c>
      <c r="N57" s="131">
        <f t="shared" si="32"/>
        <v>0.00784027777777778</v>
      </c>
      <c r="O57" s="131">
        <f t="shared" si="32"/>
        <v>0.05794444444444446</v>
      </c>
      <c r="P57" s="131">
        <f t="shared" si="32"/>
        <v>0.009994369369369366</v>
      </c>
      <c r="Q57" s="131">
        <f t="shared" si="32"/>
        <v>0.17366666666666666</v>
      </c>
      <c r="R57" s="131">
        <f t="shared" si="32"/>
        <v>0.0018079800498753118</v>
      </c>
      <c r="S57" s="131">
        <f t="shared" si="32"/>
        <v>0.0021812500000000013</v>
      </c>
      <c r="T57" s="131">
        <f t="shared" si="32"/>
        <v>0.009802927927927928</v>
      </c>
      <c r="U57" s="131">
        <f t="shared" si="32"/>
        <v>5.611672278338945E-06</v>
      </c>
      <c r="V57" s="131">
        <f t="shared" si="32"/>
        <v>9.652509652509655E-06</v>
      </c>
      <c r="W57" s="131">
        <f t="shared" si="32"/>
        <v>0</v>
      </c>
      <c r="X57" s="132">
        <f t="shared" si="32"/>
        <v>-0.000778985507246377</v>
      </c>
      <c r="Y57" s="75">
        <f t="shared" si="32"/>
        <v>0.262474194910746</v>
      </c>
      <c r="Z57" s="75" t="s">
        <v>21</v>
      </c>
      <c r="AA57" s="76">
        <f>SUM(AA33:AA56)</f>
        <v>828</v>
      </c>
    </row>
    <row r="58" spans="1:27" s="4" customFormat="1" ht="18.75" thickBot="1">
      <c r="A58" s="72"/>
      <c r="B58" s="73" t="s">
        <v>23</v>
      </c>
      <c r="C58" s="74">
        <f>STDEV(C33:C56)</f>
        <v>0.05330876358876014</v>
      </c>
      <c r="D58" s="74">
        <f aca="true" t="shared" si="33" ref="D58:Y58">STDEV(D33:D56)</f>
        <v>0.2514292478345883</v>
      </c>
      <c r="E58" s="74">
        <f t="shared" si="33"/>
        <v>0.2758461948050144</v>
      </c>
      <c r="F58" s="74">
        <f t="shared" si="33"/>
        <v>0.24547499060900876</v>
      </c>
      <c r="G58" s="74">
        <f t="shared" si="33"/>
        <v>0.21394838873774732</v>
      </c>
      <c r="H58" s="74">
        <f t="shared" si="33"/>
        <v>0.016436471905358848</v>
      </c>
      <c r="I58" s="74">
        <f t="shared" si="33"/>
        <v>0.20928406255751966</v>
      </c>
      <c r="J58" s="74">
        <f t="shared" si="33"/>
        <v>0.008164965809277261</v>
      </c>
      <c r="K58" s="74">
        <f t="shared" si="33"/>
        <v>0.006079187588743288</v>
      </c>
      <c r="L58" s="74">
        <f t="shared" si="33"/>
        <v>0</v>
      </c>
      <c r="M58" s="74">
        <f t="shared" si="33"/>
        <v>0.04064471372298234</v>
      </c>
      <c r="N58" s="74">
        <f t="shared" si="33"/>
        <v>0.008884793931460022</v>
      </c>
      <c r="O58" s="74">
        <f t="shared" si="33"/>
        <v>0.016761949855639162</v>
      </c>
      <c r="P58" s="74">
        <f t="shared" si="33"/>
        <v>0.0037276512811488514</v>
      </c>
      <c r="Q58" s="74">
        <f t="shared" si="33"/>
        <v>0.049094998121801584</v>
      </c>
      <c r="R58" s="164">
        <f t="shared" si="33"/>
        <v>0.0005335371290218139</v>
      </c>
      <c r="S58" s="164">
        <f t="shared" si="33"/>
        <v>0.0008218235952679447</v>
      </c>
      <c r="T58" s="164">
        <f t="shared" si="33"/>
        <v>0.0028281630075340466</v>
      </c>
      <c r="U58" s="164">
        <f t="shared" si="33"/>
        <v>2.7491467371303905E-05</v>
      </c>
      <c r="V58" s="164">
        <f t="shared" si="33"/>
        <v>2.3471766751904593E-05</v>
      </c>
      <c r="W58" s="164">
        <f t="shared" si="33"/>
        <v>0</v>
      </c>
      <c r="X58" s="165">
        <f t="shared" si="33"/>
        <v>0.001767161466216623</v>
      </c>
      <c r="Y58" s="166">
        <f t="shared" si="33"/>
        <v>0.06430117346809303</v>
      </c>
      <c r="Z58" s="166"/>
      <c r="AA58" s="158"/>
    </row>
    <row r="59" spans="1:27" s="4" customFormat="1" ht="18">
      <c r="A59" s="159"/>
      <c r="B59" s="160"/>
      <c r="C59" s="161"/>
      <c r="D59" s="161"/>
      <c r="E59" s="161"/>
      <c r="F59" s="161"/>
      <c r="G59" s="161"/>
      <c r="H59" s="161"/>
      <c r="I59" s="161"/>
      <c r="J59" s="161"/>
      <c r="K59" s="161"/>
      <c r="L59" s="161"/>
      <c r="M59" s="161"/>
      <c r="N59" s="161"/>
      <c r="O59" s="161"/>
      <c r="P59" s="161"/>
      <c r="Q59" s="161"/>
      <c r="R59" s="169"/>
      <c r="S59" s="162"/>
      <c r="T59" s="162"/>
      <c r="U59" s="162"/>
      <c r="V59" s="162"/>
      <c r="W59" s="162"/>
      <c r="X59" s="162"/>
      <c r="Y59" s="162"/>
      <c r="Z59" s="162"/>
      <c r="AA59" s="163"/>
    </row>
    <row r="60" spans="1:27" s="4" customFormat="1" ht="40.5" customHeight="1">
      <c r="A60" s="159"/>
      <c r="B60" s="160"/>
      <c r="C60" s="161"/>
      <c r="D60" s="161"/>
      <c r="E60" s="161"/>
      <c r="F60" s="161"/>
      <c r="G60" s="161"/>
      <c r="H60" s="161"/>
      <c r="I60" s="161"/>
      <c r="J60" s="161"/>
      <c r="K60" s="161"/>
      <c r="L60" s="161"/>
      <c r="M60" s="161"/>
      <c r="N60" s="161"/>
      <c r="O60" s="161"/>
      <c r="P60" s="161"/>
      <c r="Q60" s="161"/>
      <c r="R60" s="170"/>
      <c r="S60" s="182" t="s">
        <v>87</v>
      </c>
      <c r="T60" s="182"/>
      <c r="U60" s="182"/>
      <c r="V60" s="182"/>
      <c r="W60" s="182"/>
      <c r="X60" s="182"/>
      <c r="Y60" s="182"/>
      <c r="Z60" s="182"/>
      <c r="AA60" s="168"/>
    </row>
    <row r="61" spans="1:27" s="4" customFormat="1" ht="18.75" thickBot="1">
      <c r="A61" s="49"/>
      <c r="B61" s="54"/>
      <c r="C61" s="55"/>
      <c r="D61" s="55"/>
      <c r="E61" s="55"/>
      <c r="F61" s="55"/>
      <c r="G61" s="55"/>
      <c r="H61" s="55"/>
      <c r="I61" s="55"/>
      <c r="J61" s="32"/>
      <c r="K61" s="32"/>
      <c r="L61" s="32"/>
      <c r="M61" s="32"/>
      <c r="N61" s="32"/>
      <c r="O61" s="32"/>
      <c r="P61" s="32"/>
      <c r="Q61" s="32"/>
      <c r="R61" s="167"/>
      <c r="S61" s="32"/>
      <c r="T61" s="32"/>
      <c r="U61" s="32"/>
      <c r="V61" s="32"/>
      <c r="W61" s="32"/>
      <c r="X61" s="32"/>
      <c r="Y61" s="32"/>
      <c r="Z61" s="32"/>
      <c r="AA61" s="50"/>
    </row>
    <row r="62" spans="1:27" s="4" customFormat="1" ht="21">
      <c r="A62" s="183" t="s">
        <v>73</v>
      </c>
      <c r="B62" s="184"/>
      <c r="C62" s="185" t="s">
        <v>0</v>
      </c>
      <c r="D62" s="186" t="s">
        <v>1</v>
      </c>
      <c r="E62" s="186" t="s">
        <v>4</v>
      </c>
      <c r="F62" s="186" t="s">
        <v>5</v>
      </c>
      <c r="G62" s="186" t="s">
        <v>6</v>
      </c>
      <c r="H62" s="186" t="s">
        <v>7</v>
      </c>
      <c r="I62" s="186" t="s">
        <v>8</v>
      </c>
      <c r="J62" s="186" t="s">
        <v>9</v>
      </c>
      <c r="K62" s="186" t="s">
        <v>10</v>
      </c>
      <c r="L62" s="186" t="s">
        <v>11</v>
      </c>
      <c r="M62" s="187" t="s">
        <v>12</v>
      </c>
      <c r="N62" s="6"/>
      <c r="O62" s="6"/>
      <c r="P62" s="6"/>
      <c r="Q62" s="6"/>
      <c r="R62" s="146"/>
      <c r="S62" s="127"/>
      <c r="T62" s="127"/>
      <c r="U62" s="127"/>
      <c r="V62" s="171"/>
      <c r="W62" s="127"/>
      <c r="X62" s="127"/>
      <c r="Y62" s="172" t="s">
        <v>81</v>
      </c>
      <c r="Z62" s="173">
        <f>+AA57</f>
        <v>828</v>
      </c>
      <c r="AA62" s="174"/>
    </row>
    <row r="63" spans="1:27" s="4" customFormat="1" ht="21.75" thickBot="1">
      <c r="A63" s="183" t="s">
        <v>72</v>
      </c>
      <c r="B63" s="184"/>
      <c r="C63" s="188">
        <v>1</v>
      </c>
      <c r="D63" s="189">
        <v>1</v>
      </c>
      <c r="E63" s="189">
        <v>1</v>
      </c>
      <c r="F63" s="189">
        <v>1</v>
      </c>
      <c r="G63" s="189">
        <v>1</v>
      </c>
      <c r="H63" s="189">
        <v>1</v>
      </c>
      <c r="I63" s="189">
        <v>1</v>
      </c>
      <c r="J63" s="189">
        <v>1</v>
      </c>
      <c r="K63" s="189">
        <v>1</v>
      </c>
      <c r="L63" s="189">
        <v>1</v>
      </c>
      <c r="M63" s="190">
        <v>1</v>
      </c>
      <c r="N63" s="6"/>
      <c r="O63" s="6"/>
      <c r="P63" s="6"/>
      <c r="Q63" s="6"/>
      <c r="R63" s="146"/>
      <c r="S63" s="127"/>
      <c r="T63" s="127"/>
      <c r="U63" s="127"/>
      <c r="V63" s="175"/>
      <c r="W63" s="127"/>
      <c r="X63" s="127"/>
      <c r="Y63" s="172" t="s">
        <v>82</v>
      </c>
      <c r="Z63" s="176">
        <f>AA30</f>
        <v>253</v>
      </c>
      <c r="AA63" s="174"/>
    </row>
    <row r="64" spans="1:27" s="4" customFormat="1" ht="18">
      <c r="A64" s="7"/>
      <c r="B64" s="6"/>
      <c r="C64" s="6"/>
      <c r="D64" s="6"/>
      <c r="E64" s="6"/>
      <c r="F64" s="6"/>
      <c r="G64" s="6"/>
      <c r="H64" s="6"/>
      <c r="I64" s="6"/>
      <c r="J64" s="6"/>
      <c r="K64" s="6"/>
      <c r="L64" s="6"/>
      <c r="M64" s="6"/>
      <c r="N64" s="6"/>
      <c r="O64" s="6"/>
      <c r="P64" s="6"/>
      <c r="Q64" s="6"/>
      <c r="R64" s="146"/>
      <c r="S64" s="127"/>
      <c r="T64" s="127"/>
      <c r="U64" s="127"/>
      <c r="V64" s="127"/>
      <c r="W64" s="127"/>
      <c r="X64" s="127"/>
      <c r="Y64" s="127"/>
      <c r="Z64" s="127"/>
      <c r="AA64" s="174"/>
    </row>
    <row r="65" spans="1:27" s="4" customFormat="1" ht="18">
      <c r="A65" s="7"/>
      <c r="B65" s="6"/>
      <c r="C65" s="6"/>
      <c r="D65" s="6"/>
      <c r="E65" s="6"/>
      <c r="F65" s="6"/>
      <c r="G65" s="6"/>
      <c r="H65" s="6"/>
      <c r="I65" s="6"/>
      <c r="J65" s="6"/>
      <c r="K65" s="6"/>
      <c r="L65" s="6"/>
      <c r="M65" s="6"/>
      <c r="N65" s="6"/>
      <c r="O65" s="6"/>
      <c r="P65" s="6"/>
      <c r="Q65" s="6"/>
      <c r="R65" s="146"/>
      <c r="S65" s="127"/>
      <c r="T65" s="127"/>
      <c r="U65" s="171"/>
      <c r="V65" s="127"/>
      <c r="W65" s="127"/>
      <c r="X65" s="127"/>
      <c r="Y65" s="172" t="s">
        <v>19</v>
      </c>
      <c r="Z65" s="176">
        <f>COUNTIF(A1:A72,"S")</f>
        <v>22</v>
      </c>
      <c r="AA65" s="174"/>
    </row>
    <row r="66" spans="1:27" s="4" customFormat="1" ht="18" customHeight="1">
      <c r="A66" s="144" t="s">
        <v>75</v>
      </c>
      <c r="B66" s="191" t="s">
        <v>76</v>
      </c>
      <c r="C66" s="191"/>
      <c r="D66" s="191"/>
      <c r="E66" s="191"/>
      <c r="F66" s="191"/>
      <c r="G66" s="191"/>
      <c r="H66" s="191"/>
      <c r="I66" s="191"/>
      <c r="J66" s="191"/>
      <c r="K66" s="191"/>
      <c r="L66" s="191"/>
      <c r="M66" s="191"/>
      <c r="N66" s="191"/>
      <c r="O66" s="191"/>
      <c r="P66" s="191"/>
      <c r="Q66" s="191"/>
      <c r="R66" s="149"/>
      <c r="S66" s="127"/>
      <c r="T66" s="127"/>
      <c r="U66" s="175"/>
      <c r="V66" s="127"/>
      <c r="W66" s="127"/>
      <c r="X66" s="127"/>
      <c r="Y66" s="172" t="s">
        <v>20</v>
      </c>
      <c r="Z66" s="176">
        <f>COUNTIF(A1:A72,"R")</f>
        <v>24</v>
      </c>
      <c r="AA66" s="174"/>
    </row>
    <row r="67" spans="1:27" s="4" customFormat="1" ht="18">
      <c r="A67" s="7"/>
      <c r="B67" s="191"/>
      <c r="C67" s="191"/>
      <c r="D67" s="191"/>
      <c r="E67" s="191"/>
      <c r="F67" s="191"/>
      <c r="G67" s="191"/>
      <c r="H67" s="191"/>
      <c r="I67" s="191"/>
      <c r="J67" s="191"/>
      <c r="K67" s="191"/>
      <c r="L67" s="191"/>
      <c r="M67" s="191"/>
      <c r="N67" s="191"/>
      <c r="O67" s="191"/>
      <c r="P67" s="191"/>
      <c r="Q67" s="191"/>
      <c r="R67" s="177"/>
      <c r="S67" s="127"/>
      <c r="T67" s="127"/>
      <c r="U67" s="127"/>
      <c r="V67" s="127"/>
      <c r="W67" s="127"/>
      <c r="X67" s="127"/>
      <c r="Y67" s="127"/>
      <c r="Z67" s="127"/>
      <c r="AA67" s="174"/>
    </row>
    <row r="68" spans="1:27" s="4" customFormat="1" ht="18">
      <c r="A68" s="144" t="s">
        <v>77</v>
      </c>
      <c r="B68" s="145" t="s">
        <v>78</v>
      </c>
      <c r="C68" s="145"/>
      <c r="D68" s="145"/>
      <c r="E68" s="145"/>
      <c r="F68" s="145"/>
      <c r="G68" s="145"/>
      <c r="H68" s="145"/>
      <c r="I68" s="145"/>
      <c r="J68" s="145"/>
      <c r="K68" s="145"/>
      <c r="L68" s="145"/>
      <c r="M68" s="145"/>
      <c r="N68" s="145"/>
      <c r="O68" s="145"/>
      <c r="P68" s="145"/>
      <c r="Q68" s="6"/>
      <c r="R68" s="146"/>
      <c r="S68" s="127"/>
      <c r="T68" s="171"/>
      <c r="U68" s="127"/>
      <c r="V68" s="127"/>
      <c r="W68" s="127"/>
      <c r="X68" s="127"/>
      <c r="Y68" s="172" t="s">
        <v>83</v>
      </c>
      <c r="Z68" s="176">
        <v>0.95</v>
      </c>
      <c r="AA68" s="174"/>
    </row>
    <row r="69" spans="1:27" s="4" customFormat="1" ht="18">
      <c r="A69" s="7"/>
      <c r="B69" s="145"/>
      <c r="C69" s="145"/>
      <c r="D69" s="145"/>
      <c r="E69" s="145"/>
      <c r="F69" s="145"/>
      <c r="G69" s="145"/>
      <c r="H69" s="145"/>
      <c r="I69" s="145"/>
      <c r="J69" s="145"/>
      <c r="K69" s="145"/>
      <c r="L69" s="145"/>
      <c r="M69" s="145"/>
      <c r="N69" s="145"/>
      <c r="O69" s="145"/>
      <c r="P69" s="145"/>
      <c r="Q69" s="6"/>
      <c r="R69" s="146"/>
      <c r="S69" s="127"/>
      <c r="T69" s="171"/>
      <c r="U69" s="127"/>
      <c r="V69" s="127"/>
      <c r="W69" s="127"/>
      <c r="X69" s="127"/>
      <c r="Y69" s="178" t="s">
        <v>84</v>
      </c>
      <c r="Z69" s="176">
        <f>1-Z68</f>
        <v>0.050000000000000044</v>
      </c>
      <c r="AA69" s="174"/>
    </row>
    <row r="70" spans="1:27" s="4" customFormat="1" ht="18">
      <c r="A70" s="7"/>
      <c r="B70" s="6"/>
      <c r="C70" s="6"/>
      <c r="D70" s="6"/>
      <c r="E70" s="6"/>
      <c r="F70" s="6"/>
      <c r="G70" s="6"/>
      <c r="H70" s="6"/>
      <c r="I70" s="6"/>
      <c r="J70" s="6"/>
      <c r="K70" s="6"/>
      <c r="L70" s="6"/>
      <c r="M70" s="6"/>
      <c r="N70" s="6"/>
      <c r="O70" s="6"/>
      <c r="P70" s="6"/>
      <c r="Q70" s="6"/>
      <c r="R70" s="146"/>
      <c r="S70" s="127"/>
      <c r="T70" s="175"/>
      <c r="U70" s="127"/>
      <c r="V70" s="127"/>
      <c r="W70" s="127"/>
      <c r="X70" s="127"/>
      <c r="Y70" s="172" t="s">
        <v>85</v>
      </c>
      <c r="Z70" s="179">
        <f>NORMSINV(1-Z69)</f>
        <v>1.6448536269514715</v>
      </c>
      <c r="AA70" s="174"/>
    </row>
    <row r="71" spans="1:27" s="4" customFormat="1" ht="18">
      <c r="A71" s="192"/>
      <c r="B71" s="147" t="s">
        <v>79</v>
      </c>
      <c r="C71" s="127" t="s">
        <v>80</v>
      </c>
      <c r="D71" s="6"/>
      <c r="E71" s="6"/>
      <c r="F71" s="6"/>
      <c r="G71" s="6"/>
      <c r="H71" s="6"/>
      <c r="I71" s="6"/>
      <c r="J71" s="6"/>
      <c r="K71" s="6"/>
      <c r="L71" s="6"/>
      <c r="M71" s="6"/>
      <c r="N71" s="6"/>
      <c r="O71" s="6"/>
      <c r="P71" s="6"/>
      <c r="Q71" s="6"/>
      <c r="R71" s="146"/>
      <c r="S71" s="127"/>
      <c r="T71" s="127"/>
      <c r="U71" s="127"/>
      <c r="V71" s="127"/>
      <c r="W71" s="127"/>
      <c r="X71" s="127"/>
      <c r="Y71" s="127"/>
      <c r="Z71" s="127"/>
      <c r="AA71" s="174"/>
    </row>
    <row r="72" spans="1:27" s="4" customFormat="1" ht="21">
      <c r="A72" s="7"/>
      <c r="B72" s="148" t="s">
        <v>77</v>
      </c>
      <c r="C72" s="127" t="s">
        <v>90</v>
      </c>
      <c r="D72" s="6"/>
      <c r="E72" s="6"/>
      <c r="F72" s="6"/>
      <c r="G72" s="6"/>
      <c r="H72" s="6"/>
      <c r="I72" s="6"/>
      <c r="J72" s="6"/>
      <c r="K72" s="6"/>
      <c r="L72" s="6"/>
      <c r="M72" s="6"/>
      <c r="N72" s="6"/>
      <c r="O72" s="6"/>
      <c r="P72" s="6"/>
      <c r="Q72" s="6"/>
      <c r="R72" s="146"/>
      <c r="S72" s="127"/>
      <c r="T72" s="127"/>
      <c r="U72" s="127"/>
      <c r="V72" s="127"/>
      <c r="W72" s="127"/>
      <c r="X72" s="127"/>
      <c r="Y72" s="172" t="s">
        <v>86</v>
      </c>
      <c r="Z72" s="173">
        <f>Z66*(Z66+Z65+1)/2+Z70*(Z66*Z65*(Z66+Z65+1)/12)^0.5</f>
        <v>638.8001595123253</v>
      </c>
      <c r="AA72" s="174"/>
    </row>
    <row r="73" spans="1:27" s="4" customFormat="1" ht="18">
      <c r="A73" s="7"/>
      <c r="B73" s="6"/>
      <c r="C73" s="6"/>
      <c r="D73" s="6"/>
      <c r="E73" s="6"/>
      <c r="F73" s="6"/>
      <c r="G73" s="6"/>
      <c r="H73" s="6"/>
      <c r="I73" s="6"/>
      <c r="J73" s="6"/>
      <c r="K73" s="6"/>
      <c r="L73" s="6"/>
      <c r="M73" s="6"/>
      <c r="N73" s="6"/>
      <c r="O73" s="6"/>
      <c r="P73" s="6"/>
      <c r="Q73" s="6"/>
      <c r="R73" s="146"/>
      <c r="S73" s="127"/>
      <c r="T73" s="127"/>
      <c r="U73" s="127"/>
      <c r="V73" s="127"/>
      <c r="W73" s="127"/>
      <c r="X73" s="127"/>
      <c r="Y73" s="127"/>
      <c r="Z73" s="127"/>
      <c r="AA73" s="174"/>
    </row>
    <row r="74" spans="1:27" s="4" customFormat="1" ht="36" customHeight="1">
      <c r="A74" s="7"/>
      <c r="B74" s="6"/>
      <c r="C74" s="6"/>
      <c r="D74" s="6"/>
      <c r="E74" s="6"/>
      <c r="F74" s="6"/>
      <c r="G74" s="6"/>
      <c r="H74" s="6"/>
      <c r="I74" s="6"/>
      <c r="J74" s="6"/>
      <c r="K74" s="6"/>
      <c r="L74" s="6"/>
      <c r="M74" s="6"/>
      <c r="N74" s="6"/>
      <c r="O74" s="6"/>
      <c r="P74" s="6"/>
      <c r="Q74" s="6"/>
      <c r="R74" s="146"/>
      <c r="S74" s="180" t="str">
        <f>+IF(Z62&gt;Z72,"WRSR exceeds WRSC therefore, the null hypothesis is rejected, and the site meets the requirements for unrestricted use.","WRSR is less than WRSC, therefore the null hypothesis is accepted, and the site does not meet the requirements for unrestricted use.")</f>
        <v>WRSR exceeds WRSC therefore, the null hypothesis is rejected, and the site meets the requirements for unrestricted use.</v>
      </c>
      <c r="T74" s="181"/>
      <c r="U74" s="181"/>
      <c r="V74" s="181"/>
      <c r="W74" s="181"/>
      <c r="X74" s="181"/>
      <c r="Y74" s="181"/>
      <c r="Z74" s="181"/>
      <c r="AA74" s="174"/>
    </row>
    <row r="75" spans="1:27" s="4" customFormat="1" ht="18.75" thickBot="1">
      <c r="A75" s="8"/>
      <c r="B75" s="9"/>
      <c r="C75" s="9"/>
      <c r="D75" s="9"/>
      <c r="E75" s="9"/>
      <c r="F75" s="9"/>
      <c r="G75" s="9"/>
      <c r="H75" s="9"/>
      <c r="I75" s="9"/>
      <c r="J75" s="9"/>
      <c r="K75" s="9"/>
      <c r="L75" s="9"/>
      <c r="M75" s="9"/>
      <c r="N75" s="9"/>
      <c r="O75" s="9"/>
      <c r="P75" s="9"/>
      <c r="Q75" s="9"/>
      <c r="R75" s="8"/>
      <c r="S75" s="9"/>
      <c r="T75" s="9"/>
      <c r="U75" s="9"/>
      <c r="V75" s="9"/>
      <c r="W75" s="9"/>
      <c r="X75" s="9"/>
      <c r="Y75" s="9"/>
      <c r="Z75" s="9"/>
      <c r="AA75" s="48"/>
    </row>
    <row r="76" s="5" customFormat="1" ht="15"/>
    <row r="77" s="5" customFormat="1" ht="15"/>
    <row r="78" s="5" customFormat="1" ht="15"/>
    <row r="79" s="5" customFormat="1" ht="15"/>
    <row r="80" s="5"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sheetData>
  <sheetProtection/>
  <mergeCells count="26">
    <mergeCell ref="U6:U7"/>
    <mergeCell ref="V6:V7"/>
    <mergeCell ref="W6:W7"/>
    <mergeCell ref="X6:X7"/>
    <mergeCell ref="A4:A7"/>
    <mergeCell ref="B4:B5"/>
    <mergeCell ref="B66:Q67"/>
    <mergeCell ref="B68:P69"/>
    <mergeCell ref="A62:B62"/>
    <mergeCell ref="A63:B63"/>
    <mergeCell ref="Y4:Y7"/>
    <mergeCell ref="Z4:Z7"/>
    <mergeCell ref="N6:N7"/>
    <mergeCell ref="O6:O7"/>
    <mergeCell ref="P6:P7"/>
    <mergeCell ref="Q6:Q7"/>
    <mergeCell ref="C4:M4"/>
    <mergeCell ref="N4:X4"/>
    <mergeCell ref="A1:AA1"/>
    <mergeCell ref="S74:Z74"/>
    <mergeCell ref="A3:AA3"/>
    <mergeCell ref="AA4:AA7"/>
    <mergeCell ref="R6:R7"/>
    <mergeCell ref="S6:S7"/>
    <mergeCell ref="T6:T7"/>
    <mergeCell ref="S60:Z60"/>
  </mergeCells>
  <hyperlinks>
    <hyperlink ref="B68:P69" r:id="rId1" display="Memorandum of Understanding between USNRC and USEPA, &quot;Consultation and Finality on Decommissioning and Decontamination of Contaminated Sites.&quot;  October 9, 2002."/>
    <hyperlink ref="B66:Q67" r:id="rId2" display="NUREG-1505, Nuclear Regulatory Commission, “A Non-parametric Statistical Methodology for the Design and Analysis of Final Status Decommissioning Surveys.”  January 1998."/>
  </hyperlinks>
  <printOptions horizontalCentered="1"/>
  <pageMargins left="0.5" right="0.5" top="0.5" bottom="0.5" header="0.25" footer="0.25"/>
  <pageSetup fitToHeight="1" fitToWidth="1" horizontalDpi="600" verticalDpi="600" orientation="landscape" scale="32" r:id="rId3"/>
  <headerFooter alignWithMargins="0">
    <oddFooter>&amp;L&amp;12&amp;F&amp;R&amp;12&amp;D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4" sqref="C4"/>
    </sheetView>
  </sheetViews>
  <sheetFormatPr defaultColWidth="9.140625" defaultRowHeight="12.75"/>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Rutherford</dc:creator>
  <cp:keywords/>
  <dc:description/>
  <cp:lastModifiedBy>Phil Rutherford</cp:lastModifiedBy>
  <cp:lastPrinted>2016-11-04T05:21:25Z</cp:lastPrinted>
  <dcterms:created xsi:type="dcterms:W3CDTF">1999-08-10T17:41:24Z</dcterms:created>
  <dcterms:modified xsi:type="dcterms:W3CDTF">2016-11-04T05:21:40Z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